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 Для редакции Зеленая таблица" sheetId="1" state="visible" r:id="rId1"/>
    <sheet xmlns:r="http://schemas.openxmlformats.org/officeDocument/2006/relationships" name="бенчмаркінг 11.01.22" sheetId="2" state="visible" r:id="rId2"/>
    <sheet xmlns:r="http://schemas.openxmlformats.org/officeDocument/2006/relationships" name="Лист5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37">
    <font>
      <name val="Calibri"/>
      <color theme="1"/>
      <sz val="11"/>
      <scheme val="minor"/>
    </font>
    <font>
      <name val="Times New Roman"/>
      <color theme="1"/>
      <sz val="11"/>
    </font>
    <font>
      <name val="Times New Roman"/>
      <color rgb="FF000000"/>
      <sz val="11"/>
    </font>
    <font/>
    <font>
      <name val="Arial"/>
      <color rgb="FF000000"/>
      <sz val="10"/>
    </font>
    <font>
      <name val="Calibri"/>
      <color theme="1"/>
      <sz val="11"/>
    </font>
    <font>
      <name val="Times New Roman"/>
      <color rgb="FF000000"/>
      <sz val="10"/>
    </font>
    <font>
      <name val="Times New Roman"/>
      <color rgb="FF000000"/>
      <sz val="11"/>
      <u val="single"/>
    </font>
    <font>
      <name val="Calibri"/>
      <color theme="10"/>
      <sz val="11"/>
      <u val="single"/>
    </font>
    <font>
      <name val="Calibri"/>
      <color theme="10"/>
      <sz val="11"/>
      <u val="single"/>
    </font>
    <font>
      <name val="Calibri"/>
      <color theme="10"/>
      <sz val="11"/>
      <u val="single"/>
    </font>
    <font>
      <name val="Times New Roman"/>
      <color rgb="FF000000"/>
      <sz val="11"/>
      <u val="single"/>
    </font>
    <font>
      <name val="Times New Roman"/>
      <color rgb="FF000000"/>
      <sz val="11"/>
      <u val="single"/>
    </font>
    <font>
      <name val="Calibri"/>
      <color theme="10"/>
      <sz val="11"/>
      <u val="single"/>
    </font>
    <font>
      <name val="Times New Roman"/>
      <color rgb="FF000000"/>
      <sz val="11"/>
      <u val="single"/>
    </font>
    <font>
      <name val="Calibri"/>
      <color rgb="FF000000"/>
      <sz val="11"/>
      <u val="single"/>
    </font>
    <font>
      <name val="Times New Roman"/>
      <color rgb="FF000000"/>
      <sz val="11"/>
      <u val="single"/>
    </font>
    <font>
      <name val="Times New Roman"/>
      <color rgb="FF000000"/>
      <sz val="11"/>
      <u val="single"/>
    </font>
    <font>
      <name val="Times New Roman"/>
      <color rgb="FF000000"/>
      <sz val="11"/>
      <u val="single"/>
    </font>
    <font>
      <name val="Calibri"/>
      <color theme="10"/>
      <sz val="11"/>
      <u val="single"/>
    </font>
    <font>
      <name val="Quattrocento Sans"/>
      <b val="1"/>
      <color rgb="FF464646"/>
      <sz val="9"/>
    </font>
    <font>
      <name val="Arial"/>
      <color rgb="FF000000"/>
      <sz val="14"/>
    </font>
    <font>
      <name val="Source Sans Pro"/>
      <color rgb="FF000000"/>
      <sz val="11"/>
    </font>
    <font>
      <name val="Arial"/>
      <color rgb="FF2E2E2E"/>
      <sz val="11"/>
      <u val="single"/>
    </font>
    <font>
      <name val="Times New Roman"/>
      <color rgb="FF000000"/>
      <sz val="11"/>
      <u val="single"/>
    </font>
    <font>
      <name val="Times New Roman"/>
      <color rgb="FF000000"/>
      <sz val="11"/>
      <u val="single"/>
    </font>
    <font>
      <name val="Calibri"/>
      <color theme="10"/>
      <sz val="11"/>
      <u val="single"/>
    </font>
    <font>
      <name val="Roboto"/>
      <color rgb="FF000000"/>
      <sz val="11"/>
    </font>
    <font>
      <name val="Arial"/>
      <color rgb="FF2E2E2E"/>
      <sz val="11"/>
      <u val="single"/>
    </font>
    <font>
      <name val="Times New Roman"/>
      <color rgb="FF000000"/>
      <sz val="11"/>
      <u val="single"/>
    </font>
    <font>
      <name val="Times New Roman"/>
      <color rgb="FF000000"/>
      <sz val="11"/>
      <u val="single"/>
    </font>
    <font>
      <name val="Times New Roman"/>
      <color rgb="FF1155CC"/>
      <sz val="11"/>
      <u val="single"/>
    </font>
    <font>
      <name val="Nexussan"/>
      <color rgb="FF2E2E2E"/>
      <sz val="11"/>
      <u val="single"/>
    </font>
    <font>
      <name val="Times New Roman"/>
      <color rgb="FF000000"/>
      <sz val="11"/>
      <u val="single"/>
    </font>
    <font>
      <name val="Times New Roman"/>
      <color rgb="FF323232"/>
      <sz val="10"/>
    </font>
    <font>
      <name val="Open Sans"/>
      <color rgb="FF424143"/>
      <sz val="9"/>
    </font>
    <font>
      <name val="Times New Roman"/>
      <b val="1"/>
      <color rgb="FF000000"/>
      <sz val="11"/>
      <u val="single"/>
    </font>
    <font>
      <name val="Times New Roman"/>
      <color rgb="FF000000"/>
      <sz val="11"/>
      <u val="single"/>
    </font>
    <font>
      <name val="Arial"/>
      <color rgb="FF005A84"/>
      <sz val="11"/>
      <u val="single"/>
    </font>
    <font>
      <name val="Arial"/>
      <color rgb="FF323232"/>
      <sz val="14"/>
    </font>
    <font>
      <name val="Arial"/>
      <color theme="1"/>
      <sz val="14"/>
    </font>
    <font>
      <name val="Times New Roman"/>
      <color rgb="FF1155CC"/>
      <sz val="11"/>
      <u val="single"/>
    </font>
    <font>
      <name val="Times New Roman"/>
      <color rgb="FF000000"/>
      <sz val="11"/>
      <u val="single"/>
    </font>
    <font>
      <name val="Arial"/>
      <color rgb="FF000000"/>
      <sz val="11"/>
      <u val="single"/>
    </font>
    <font>
      <name val="Arial"/>
      <color rgb="FF000000"/>
      <sz val="11"/>
    </font>
    <font>
      <name val="Calibri"/>
      <color rgb="FF000000"/>
      <sz val="11"/>
      <u val="single"/>
    </font>
    <font>
      <name val="Arial"/>
      <color rgb="FF323232"/>
      <sz val="11"/>
      <u val="single"/>
    </font>
    <font>
      <name val="Arial"/>
      <color rgb="FF000000"/>
      <sz val="11"/>
      <u val="single"/>
    </font>
    <font>
      <name val="Times New Roman"/>
      <color rgb="FF323232"/>
      <sz val="11"/>
      <u val="single"/>
    </font>
    <font>
      <name val="Calibri"/>
      <color rgb="FF000000"/>
      <sz val="11"/>
      <u val="single"/>
    </font>
    <font>
      <name val="Calibri"/>
      <color rgb="FF000000"/>
      <sz val="11"/>
      <u val="single"/>
    </font>
    <font>
      <name val="Calibri"/>
      <color rgb="FF0000FF"/>
      <sz val="11"/>
      <u val="single"/>
    </font>
    <font>
      <name val="Roboto"/>
      <color rgb="FF000000"/>
      <sz val="10"/>
      <u val="single"/>
    </font>
    <font>
      <name val="Calibri"/>
      <color rgb="FF000000"/>
      <sz val="11"/>
    </font>
    <font>
      <name val="Calibri"/>
      <color theme="10"/>
      <sz val="11"/>
      <u val="single"/>
    </font>
    <font>
      <name val="Calibri"/>
      <color theme="10"/>
      <sz val="11"/>
      <u val="single"/>
    </font>
    <font>
      <name val="Times New Roman"/>
      <color rgb="FF1155CC"/>
      <sz val="11"/>
      <u val="single"/>
    </font>
    <font>
      <name val="Times New Roman"/>
      <color rgb="FF1155CC"/>
      <sz val="11"/>
      <u val="single"/>
    </font>
    <font>
      <name val="Times New Roman"/>
      <color theme="1"/>
      <sz val="11"/>
      <u val="single"/>
    </font>
    <font>
      <name val="Times New Roman"/>
      <color rgb="FF1155CC"/>
      <sz val="11"/>
      <u val="single"/>
    </font>
    <font>
      <name val="Times New Roman"/>
      <color theme="1"/>
      <sz val="11"/>
      <u val="single"/>
    </font>
    <font>
      <name val="Times New Roman"/>
      <color theme="1"/>
      <sz val="11"/>
      <u val="single"/>
    </font>
    <font>
      <name val="Inherit"/>
      <color rgb="FF2E2E2E"/>
      <sz val="9"/>
      <u val="single"/>
    </font>
    <font>
      <name val="Inherit"/>
      <color rgb="FF2E2E2E"/>
      <sz val="11"/>
    </font>
    <font>
      <name val="Times New Roman"/>
      <color theme="1"/>
      <sz val="11"/>
      <u val="single"/>
    </font>
    <font>
      <name val="Times New Roman"/>
      <color rgb="FF505050"/>
      <sz val="11"/>
    </font>
    <font>
      <name val="Arial"/>
      <color rgb="FF323232"/>
      <sz val="11"/>
    </font>
    <font>
      <name val="Times New Roman"/>
      <color theme="1"/>
      <sz val="11"/>
      <u val="single"/>
    </font>
    <font>
      <name val="Calibri"/>
      <color rgb="FF0000FF"/>
      <sz val="11"/>
      <u val="single"/>
    </font>
    <font>
      <name val="Times New Roman"/>
      <color theme="1"/>
      <sz val="11"/>
      <u val="single"/>
    </font>
    <font>
      <name val="Calibri"/>
      <color rgb="FF0563C1"/>
      <sz val="11"/>
      <u val="single"/>
    </font>
    <font>
      <name val="Calibri"/>
      <color rgb="FF0000FF"/>
      <sz val="11"/>
      <u val="single"/>
    </font>
    <font>
      <name val="Calibri"/>
      <b val="1"/>
      <color rgb="FF000000"/>
      <sz val="11"/>
    </font>
    <font>
      <name val="Times New Roman"/>
      <b val="1"/>
      <color theme="1"/>
      <sz val="11"/>
    </font>
    <font>
      <name val="Calibri"/>
      <color theme="10"/>
      <sz val="11"/>
      <u val="single"/>
    </font>
    <font>
      <name val="Calibri"/>
      <color theme="10"/>
      <sz val="11"/>
      <u val="single"/>
    </font>
    <font>
      <name val="Times New Roman"/>
      <color rgb="FF000000"/>
      <sz val="11"/>
      <u val="single"/>
    </font>
    <font>
      <name val="Times New Roman"/>
      <color rgb="FF000000"/>
      <sz val="11"/>
      <u val="single"/>
    </font>
    <font>
      <name val="Times New Roman"/>
      <color rgb="FF0000FF"/>
      <sz val="11"/>
      <u val="single"/>
    </font>
    <font>
      <name val="Arial"/>
      <color rgb="FF000000"/>
      <sz val="11"/>
      <u val="single"/>
    </font>
    <font>
      <name val="Calibri"/>
      <color rgb="FF000000"/>
      <sz val="11"/>
      <u val="single"/>
    </font>
    <font>
      <name val="Calibri"/>
      <color rgb="FF000000"/>
      <sz val="11"/>
      <u val="single"/>
    </font>
    <font>
      <name val="Nexussan"/>
      <color rgb="FF2E2E2E"/>
      <sz val="11"/>
      <u val="single"/>
    </font>
    <font>
      <name val="Calibri"/>
      <color theme="10"/>
      <sz val="11"/>
      <u val="single"/>
    </font>
    <font>
      <name val="Arial"/>
      <color rgb="FF2E2E2E"/>
      <sz val="11"/>
      <u val="single"/>
    </font>
    <font>
      <name val="Times New Roman"/>
      <color rgb="FF1155CC"/>
      <sz val="11"/>
      <u val="single"/>
    </font>
    <font>
      <name val="Calibri"/>
      <color rgb="FF1155CC"/>
      <sz val="11"/>
      <u val="single"/>
    </font>
    <font>
      <name val="Times New Roman"/>
      <color rgb="FF2E2E2E"/>
      <sz val="12"/>
      <u val="single"/>
    </font>
    <font>
      <name val="Nexussan"/>
      <color rgb="FF2E2E2E"/>
      <sz val="11"/>
    </font>
    <font>
      <name val="Nexussan"/>
      <color rgb="FF2E2E2E"/>
      <sz val="12"/>
      <u val="single"/>
    </font>
    <font>
      <name val="Times New Roman"/>
      <color rgb="FF000000"/>
      <sz val="11"/>
      <u val="single"/>
    </font>
    <font>
      <name val="Nexussan"/>
      <color rgb="FF2E2E2E"/>
      <sz val="12"/>
    </font>
    <font>
      <name val="Arial"/>
      <color rgb="FF2E2E2E"/>
      <sz val="12"/>
    </font>
    <font>
      <name val="Times New Roman"/>
      <color rgb="FF000000"/>
      <sz val="11"/>
      <u val="single"/>
    </font>
    <font>
      <name val="Roboto"/>
      <color rgb="FF000000"/>
      <sz val="11"/>
      <u val="single"/>
    </font>
    <font>
      <name val="Arial"/>
      <color rgb="FF2E2E2E"/>
      <sz val="11"/>
      <u val="single"/>
    </font>
    <font>
      <name val="Arial"/>
      <color rgb="FF2E2E2E"/>
      <sz val="11"/>
    </font>
    <font>
      <name val="Var(--font-family"/>
      <color rgb="FF323232"/>
      <sz val="11"/>
    </font>
    <font>
      <name val="Calibri"/>
      <color theme="1"/>
      <sz val="11"/>
      <u val="single"/>
    </font>
    <font>
      <name val="Arial"/>
      <color rgb="FF424143"/>
      <sz val="10"/>
    </font>
    <font>
      <name val="Calibri"/>
      <color rgb="FF0000FF"/>
      <sz val="11"/>
      <u val="single"/>
    </font>
    <font>
      <name val="Arial"/>
      <b val="1"/>
      <color rgb="FF464646"/>
      <sz val="9"/>
    </font>
    <font>
      <name val="Calibri"/>
      <color rgb="FF0000FF"/>
      <sz val="11"/>
      <u val="single"/>
    </font>
    <font>
      <name val="Quattrocento Sans"/>
      <color rgb="FF464646"/>
      <sz val="12"/>
    </font>
    <font>
      <name val="Quattrocento Sans"/>
      <color rgb="FF464646"/>
      <sz val="9"/>
    </font>
    <font>
      <name val="Calibri"/>
      <color theme="1"/>
      <sz val="11"/>
      <u val="single"/>
    </font>
    <font>
      <name val="Calibri"/>
      <color theme="1"/>
      <sz val="11"/>
      <u val="single"/>
    </font>
    <font>
      <name val="Calibri"/>
      <color rgb="FF000000"/>
      <sz val="11"/>
      <u val="single"/>
    </font>
    <font>
      <name val="Times New Roman"/>
      <color rgb="FF505050"/>
      <sz val="12"/>
    </font>
    <font>
      <name val="Calibri"/>
      <color rgb="FF1155CC"/>
      <sz val="11"/>
      <u val="single"/>
    </font>
    <font>
      <name val="Arial"/>
      <color rgb="FF505050"/>
      <sz val="11"/>
    </font>
    <font>
      <name val="Calibri"/>
      <color theme="1"/>
      <sz val="11"/>
      <u val="single"/>
    </font>
    <font>
      <name val="Inherit"/>
      <color rgb="FF323232"/>
      <sz val="11"/>
    </font>
    <font>
      <name val="Rasa"/>
      <color rgb="FF505050"/>
      <sz val="11"/>
    </font>
    <font>
      <name val="Arial"/>
      <b val="1"/>
      <color rgb="FF424143"/>
      <sz val="10"/>
    </font>
    <font>
      <name val="Arial"/>
      <b val="1"/>
      <i val="1"/>
      <color rgb="FF424143"/>
      <sz val="10"/>
    </font>
    <font>
      <name val="Calibri"/>
      <color theme="10"/>
      <sz val="11"/>
      <u val="single"/>
    </font>
    <font>
      <name val="Calibri"/>
      <color theme="10"/>
      <sz val="11"/>
      <u val="single"/>
    </font>
    <font>
      <name val="Calibri"/>
      <color theme="10"/>
      <sz val="11"/>
      <u val="single"/>
    </font>
    <font>
      <name val="Calibri"/>
      <color rgb="FF0000FF"/>
      <sz val="11"/>
      <u val="single"/>
    </font>
    <font>
      <name val="Calibri"/>
      <color theme="10"/>
      <sz val="11"/>
      <u val="single"/>
    </font>
    <font>
      <name val="Calibri"/>
      <color theme="10"/>
      <sz val="11"/>
      <u val="single"/>
    </font>
    <font>
      <name val="Times New Roman"/>
      <color theme="1"/>
      <sz val="12"/>
    </font>
    <font>
      <name val="Times New Roman"/>
      <color rgb="FF000000"/>
      <sz val="12"/>
    </font>
    <font>
      <name val="Times New Roman"/>
      <color rgb="FF000000"/>
      <sz val="12"/>
      <u val="single"/>
    </font>
    <font>
      <name val="Times New Roman"/>
      <color rgb="FF000000"/>
      <sz val="12"/>
      <u val="single"/>
    </font>
    <font>
      <name val="Times New Roman"/>
      <color rgb="FF000000"/>
      <sz val="12"/>
      <u val="single"/>
    </font>
    <font>
      <name val="Times New Roman"/>
      <color rgb="FF000000"/>
      <sz val="12"/>
      <u val="single"/>
    </font>
    <font>
      <name val="Times New Roman"/>
      <color rgb="FF000000"/>
      <sz val="12"/>
      <u val="single"/>
    </font>
    <font>
      <name val="Times New Roman"/>
      <color rgb="FF000000"/>
      <sz val="12"/>
      <u val="single"/>
    </font>
    <font>
      <name val="Times New Roman"/>
      <color rgb="FF323232"/>
      <sz val="12"/>
      <u val="single"/>
    </font>
    <font>
      <name val="Times New Roman"/>
      <color rgb="FF000000"/>
      <sz val="12"/>
      <u val="single"/>
    </font>
    <font>
      <name val="Times New Roman"/>
      <color rgb="FF1155CC"/>
      <sz val="12"/>
      <u val="single"/>
    </font>
    <font>
      <name val="Times New Roman"/>
      <color rgb="FF1155CC"/>
      <sz val="12"/>
      <u val="single"/>
    </font>
    <font>
      <name val="Times New Roman"/>
      <color rgb="FF0000FF"/>
      <sz val="12"/>
      <u val="single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</fonts>
  <fills count="31">
    <fill>
      <patternFill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BEBEB"/>
        <bgColor rgb="FFEBEBE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00FFFFFF"/>
      </patternFill>
    </fill>
    <fill>
      <patternFill patternType="solid">
        <fgColor rgb="0000FFFF"/>
      </patternFill>
    </fill>
    <fill>
      <patternFill patternType="solid">
        <fgColor rgb="00FF00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DDDDDD"/>
      </bottom>
    </border>
    <border>
      <left/>
      <right/>
      <top style="medium">
        <color rgb="FFDDDDDD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numFmtId="0" fontId="0" fillId="0" borderId="0"/>
  </cellStyleXfs>
  <cellXfs count="34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top" wrapText="1"/>
    </xf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left" vertical="center" wrapText="1"/>
    </xf>
    <xf numFmtId="0" fontId="1" fillId="3" borderId="2" applyAlignment="1" pivotButton="0" quotePrefix="0" xfId="0">
      <alignment horizontal="center" vertical="center" wrapText="1"/>
    </xf>
    <xf numFmtId="0" fontId="3" fillId="0" borderId="3" pivotButton="0" quotePrefix="0" xfId="0"/>
    <xf numFmtId="0" fontId="3" fillId="0" borderId="4" pivotButton="0" quotePrefix="0" xfId="0"/>
    <xf numFmtId="0" fontId="2" fillId="3" borderId="1" applyAlignment="1" pivotButton="0" quotePrefix="0" xfId="0">
      <alignment horizontal="center" vertical="top" wrapText="1"/>
    </xf>
    <xf numFmtId="0" fontId="2" fillId="4" borderId="5" applyAlignment="1" pivotButton="0" quotePrefix="0" xfId="0">
      <alignment horizontal="center" vertical="top" wrapText="1"/>
    </xf>
    <xf numFmtId="0" fontId="2" fillId="0" borderId="6" applyAlignment="1" pivotButton="0" quotePrefix="0" xfId="0">
      <alignment horizontal="center" vertical="top" wrapText="1"/>
    </xf>
    <xf numFmtId="0" fontId="4" fillId="0" borderId="2" applyAlignment="1" pivotButton="0" quotePrefix="0" xfId="0">
      <alignment horizontal="center"/>
    </xf>
    <xf numFmtId="0" fontId="4" fillId="0" borderId="7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3" fillId="0" borderId="8" pivotButton="0" quotePrefix="0" xfId="0"/>
    <xf numFmtId="0" fontId="1" fillId="3" borderId="9" applyAlignment="1" pivotButton="0" quotePrefix="0" xfId="0">
      <alignment horizontal="center" vertical="center" wrapText="1"/>
    </xf>
    <xf numFmtId="0" fontId="2" fillId="3" borderId="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5" fillId="0" borderId="9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4" fillId="0" borderId="9" applyAlignment="1" pivotButton="0" quotePrefix="0" xfId="0">
      <alignment vertical="center"/>
    </xf>
    <xf numFmtId="0" fontId="6" fillId="5" borderId="9" applyAlignment="1" pivotButton="0" quotePrefix="0" xfId="0">
      <alignment horizontal="right" vertical="top" wrapText="1"/>
    </xf>
    <xf numFmtId="0" fontId="6" fillId="5" borderId="9" applyAlignment="1" pivotButton="0" quotePrefix="0" xfId="0">
      <alignment vertical="top" wrapText="1"/>
    </xf>
    <xf numFmtId="0" fontId="7" fillId="5" borderId="9" applyAlignment="1" pivotButton="0" quotePrefix="0" xfId="0">
      <alignment vertical="center" wrapText="1"/>
    </xf>
    <xf numFmtId="0" fontId="8" fillId="5" borderId="9" applyAlignment="1" pivotButton="0" quotePrefix="0" xfId="0">
      <alignment horizontal="left" vertical="center" wrapText="1"/>
    </xf>
    <xf numFmtId="0" fontId="2" fillId="6" borderId="9" applyAlignment="1" pivotButton="0" quotePrefix="0" xfId="0">
      <alignment horizontal="center" vertical="center" wrapText="1"/>
    </xf>
    <xf numFmtId="0" fontId="2" fillId="5" borderId="9" applyAlignment="1" pivotButton="0" quotePrefix="0" xfId="0">
      <alignment horizontal="center" vertical="center" wrapText="1"/>
    </xf>
    <xf numFmtId="0" fontId="2" fillId="5" borderId="9" applyAlignment="1" pivotButton="0" quotePrefix="0" xfId="0">
      <alignment wrapText="1"/>
    </xf>
    <xf numFmtId="0" fontId="2" fillId="7" borderId="9" applyAlignment="1" pivotButton="0" quotePrefix="0" xfId="0">
      <alignment horizontal="center" wrapText="1"/>
    </xf>
    <xf numFmtId="0" fontId="2" fillId="5" borderId="9" applyAlignment="1" pivotButton="0" quotePrefix="0" xfId="0">
      <alignment horizontal="center" wrapText="1"/>
    </xf>
    <xf numFmtId="0" fontId="9" fillId="5" borderId="11" applyAlignment="1" pivotButton="0" quotePrefix="0" xfId="0">
      <alignment horizontal="center" wrapText="1"/>
    </xf>
    <xf numFmtId="0" fontId="2" fillId="5" borderId="11" applyAlignment="1" pivotButton="0" quotePrefix="0" xfId="0">
      <alignment horizontal="center" wrapText="1"/>
    </xf>
    <xf numFmtId="0" fontId="10" fillId="5" borderId="9" applyAlignment="1" pivotButton="0" quotePrefix="0" xfId="0">
      <alignment horizontal="center" wrapText="1"/>
    </xf>
    <xf numFmtId="0" fontId="6" fillId="8" borderId="9" applyAlignment="1" pivotButton="0" quotePrefix="0" xfId="0">
      <alignment horizontal="right" vertical="top" wrapText="1"/>
    </xf>
    <xf numFmtId="0" fontId="11" fillId="8" borderId="9" applyAlignment="1" pivotButton="0" quotePrefix="0" xfId="0">
      <alignment vertical="center" wrapText="1"/>
    </xf>
    <xf numFmtId="0" fontId="12" fillId="8" borderId="9" applyAlignment="1" pivotButton="0" quotePrefix="0" xfId="0">
      <alignment horizontal="left" vertical="center" wrapText="1"/>
    </xf>
    <xf numFmtId="0" fontId="2" fillId="8" borderId="9" applyAlignment="1" pivotButton="0" quotePrefix="0" xfId="0">
      <alignment horizontal="center" vertical="center" wrapText="1"/>
    </xf>
    <xf numFmtId="0" fontId="2" fillId="8" borderId="9" applyAlignment="1" pivotButton="0" quotePrefix="0" xfId="0">
      <alignment wrapText="1"/>
    </xf>
    <xf numFmtId="0" fontId="2" fillId="9" borderId="9" applyAlignment="1" pivotButton="0" quotePrefix="0" xfId="0">
      <alignment horizontal="center" wrapText="1"/>
    </xf>
    <xf numFmtId="0" fontId="2" fillId="8" borderId="9" applyAlignment="1" pivotButton="0" quotePrefix="0" xfId="0">
      <alignment horizontal="center" wrapText="1"/>
    </xf>
    <xf numFmtId="0" fontId="13" fillId="8" borderId="9" applyAlignment="1" pivotButton="0" quotePrefix="0" xfId="0">
      <alignment horizontal="center" wrapText="1"/>
    </xf>
    <xf numFmtId="0" fontId="14" fillId="5" borderId="9" applyAlignment="1" pivotButton="0" quotePrefix="0" xfId="0">
      <alignment horizontal="left" vertical="center" wrapText="1"/>
    </xf>
    <xf numFmtId="0" fontId="15" fillId="5" borderId="12" applyAlignment="1" pivotButton="0" quotePrefix="0" xfId="0">
      <alignment wrapText="1"/>
    </xf>
    <xf numFmtId="0" fontId="2" fillId="4" borderId="9" applyAlignment="1" pivotButton="0" quotePrefix="0" xfId="0">
      <alignment horizontal="center" wrapText="1"/>
    </xf>
    <xf numFmtId="0" fontId="2" fillId="10" borderId="9" applyAlignment="1" pivotButton="0" quotePrefix="0" xfId="0">
      <alignment horizontal="center" wrapText="1"/>
    </xf>
    <xf numFmtId="0" fontId="16" fillId="5" borderId="9" applyAlignment="1" pivotButton="0" quotePrefix="0" xfId="0">
      <alignment vertical="top" wrapText="1"/>
    </xf>
    <xf numFmtId="0" fontId="1" fillId="5" borderId="9" applyAlignment="1" pivotButton="0" quotePrefix="0" xfId="0">
      <alignment horizontal="center" vertical="center" wrapText="1"/>
    </xf>
    <xf numFmtId="0" fontId="2" fillId="11" borderId="9" applyAlignment="1" pivotButton="0" quotePrefix="0" xfId="0">
      <alignment horizontal="center" vertical="center" wrapText="1"/>
    </xf>
    <xf numFmtId="0" fontId="6" fillId="8" borderId="9" applyAlignment="1" pivotButton="0" quotePrefix="0" xfId="0">
      <alignment vertical="top" wrapText="1"/>
    </xf>
    <xf numFmtId="0" fontId="1" fillId="11" borderId="9" applyAlignment="1" pivotButton="0" quotePrefix="0" xfId="0">
      <alignment horizontal="center" vertical="center" wrapText="1"/>
    </xf>
    <xf numFmtId="0" fontId="1" fillId="8" borderId="9" applyAlignment="1" pivotButton="0" quotePrefix="0" xfId="0">
      <alignment horizontal="center" vertical="center" wrapText="1"/>
    </xf>
    <xf numFmtId="0" fontId="5" fillId="8" borderId="12" applyAlignment="1" pivotButton="0" quotePrefix="0" xfId="0">
      <alignment horizontal="left" vertical="center"/>
    </xf>
    <xf numFmtId="0" fontId="5" fillId="8" borderId="12" pivotButton="0" quotePrefix="0" xfId="0"/>
    <xf numFmtId="0" fontId="17" fillId="8" borderId="9" applyAlignment="1" pivotButton="0" quotePrefix="0" xfId="0">
      <alignment horizontal="center" vertical="center" wrapText="1"/>
    </xf>
    <xf numFmtId="0" fontId="18" fillId="5" borderId="9" applyAlignment="1" pivotButton="0" quotePrefix="0" xfId="0">
      <alignment horizontal="center" vertical="center" wrapText="1"/>
    </xf>
    <xf numFmtId="0" fontId="2" fillId="12" borderId="9" applyAlignment="1" pivotButton="0" quotePrefix="0" xfId="0">
      <alignment horizontal="center" wrapText="1"/>
    </xf>
    <xf numFmtId="0" fontId="1" fillId="6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wrapText="1"/>
    </xf>
    <xf numFmtId="0" fontId="2" fillId="0" borderId="9" applyAlignment="1" pivotButton="0" quotePrefix="0" xfId="0">
      <alignment horizontal="center" wrapText="1"/>
    </xf>
    <xf numFmtId="0" fontId="19" fillId="0" borderId="9" applyAlignment="1" pivotButton="0" quotePrefix="0" xfId="0">
      <alignment horizontal="center" wrapText="1"/>
    </xf>
    <xf numFmtId="0" fontId="5" fillId="5" borderId="12" pivotButton="0" quotePrefix="0" xfId="0"/>
    <xf numFmtId="0" fontId="20" fillId="13" borderId="12" applyAlignment="1" pivotButton="0" quotePrefix="0" xfId="0">
      <alignment horizontal="center"/>
    </xf>
    <xf numFmtId="0" fontId="5" fillId="0" borderId="0" applyAlignment="1" pivotButton="0" quotePrefix="0" xfId="0">
      <alignment horizontal="left" vertical="center" wrapText="1"/>
    </xf>
    <xf numFmtId="0" fontId="21" fillId="6" borderId="9" applyAlignment="1" pivotButton="0" quotePrefix="0" xfId="0">
      <alignment horizontal="center" vertical="center" wrapText="1"/>
    </xf>
    <xf numFmtId="0" fontId="22" fillId="11" borderId="12" pivotButton="0" quotePrefix="0" xfId="0"/>
    <xf numFmtId="0" fontId="23" fillId="5" borderId="12" applyAlignment="1" pivotButton="0" quotePrefix="0" xfId="0">
      <alignment wrapText="1"/>
    </xf>
    <xf numFmtId="0" fontId="6" fillId="14" borderId="9" applyAlignment="1" pivotButton="0" quotePrefix="0" xfId="0">
      <alignment horizontal="right" vertical="top" wrapText="1"/>
    </xf>
    <xf numFmtId="0" fontId="24" fillId="14" borderId="9" applyAlignment="1" pivotButton="0" quotePrefix="0" xfId="0">
      <alignment vertical="center" wrapText="1"/>
    </xf>
    <xf numFmtId="0" fontId="25" fillId="14" borderId="9" applyAlignment="1" pivotButton="0" quotePrefix="0" xfId="0">
      <alignment horizontal="left" vertical="center" wrapText="1"/>
    </xf>
    <xf numFmtId="0" fontId="1" fillId="14" borderId="9" applyAlignment="1" pivotButton="0" quotePrefix="0" xfId="0">
      <alignment horizontal="center" vertical="center" wrapText="1"/>
    </xf>
    <xf numFmtId="0" fontId="2" fillId="14" borderId="9" applyAlignment="1" pivotButton="0" quotePrefix="0" xfId="0">
      <alignment wrapText="1"/>
    </xf>
    <xf numFmtId="0" fontId="2" fillId="14" borderId="9" applyAlignment="1" pivotButton="0" quotePrefix="0" xfId="0">
      <alignment horizontal="center" wrapText="1"/>
    </xf>
    <xf numFmtId="0" fontId="26" fillId="14" borderId="9" applyAlignment="1" pivotButton="0" quotePrefix="0" xfId="0">
      <alignment horizontal="center" wrapText="1"/>
    </xf>
    <xf numFmtId="0" fontId="27" fillId="11" borderId="12" pivotButton="0" quotePrefix="0" xfId="0"/>
    <xf numFmtId="0" fontId="28" fillId="0" borderId="0" pivotButton="0" quotePrefix="0" xfId="0"/>
    <xf numFmtId="0" fontId="6" fillId="15" borderId="9" applyAlignment="1" pivotButton="0" quotePrefix="0" xfId="0">
      <alignment horizontal="right" vertical="top" wrapText="1"/>
    </xf>
    <xf numFmtId="0" fontId="29" fillId="15" borderId="9" applyAlignment="1" pivotButton="0" quotePrefix="0" xfId="0">
      <alignment vertical="center" wrapText="1"/>
    </xf>
    <xf numFmtId="0" fontId="30" fillId="15" borderId="9" applyAlignment="1" pivotButton="0" quotePrefix="0" xfId="0">
      <alignment horizontal="left" vertical="center" wrapText="1"/>
    </xf>
    <xf numFmtId="0" fontId="2" fillId="15" borderId="9" applyAlignment="1" pivotButton="0" quotePrefix="0" xfId="0">
      <alignment horizontal="center" vertical="center" wrapText="1"/>
    </xf>
    <xf numFmtId="0" fontId="2" fillId="15" borderId="9" applyAlignment="1" pivotButton="0" quotePrefix="0" xfId="0">
      <alignment wrapText="1"/>
    </xf>
    <xf numFmtId="0" fontId="2" fillId="15" borderId="9" applyAlignment="1" pivotButton="0" quotePrefix="0" xfId="0">
      <alignment horizontal="center" wrapText="1"/>
    </xf>
    <xf numFmtId="0" fontId="5" fillId="8" borderId="12" applyAlignment="1" pivotButton="0" quotePrefix="0" xfId="0">
      <alignment horizontal="left" vertical="center" wrapText="1"/>
    </xf>
    <xf numFmtId="0" fontId="31" fillId="5" borderId="9" applyAlignment="1" pivotButton="0" quotePrefix="0" xfId="0">
      <alignment vertical="center" wrapText="1"/>
    </xf>
    <xf numFmtId="0" fontId="32" fillId="8" borderId="9" applyAlignment="1" pivotButton="0" quotePrefix="0" xfId="0">
      <alignment horizontal="left"/>
    </xf>
    <xf numFmtId="0" fontId="33" fillId="8" borderId="12" applyAlignment="1" pivotButton="0" quotePrefix="0" xfId="0">
      <alignment horizontal="left" vertical="center" wrapText="1"/>
    </xf>
    <xf numFmtId="0" fontId="6" fillId="6" borderId="9" applyAlignment="1" pivotButton="0" quotePrefix="0" xfId="0">
      <alignment horizontal="center" vertical="center" wrapText="1"/>
    </xf>
    <xf numFmtId="0" fontId="34" fillId="6" borderId="9" applyAlignment="1" pivotButton="0" quotePrefix="0" xfId="0">
      <alignment horizontal="center" vertical="center" wrapText="1"/>
    </xf>
    <xf numFmtId="0" fontId="21" fillId="11" borderId="9" applyAlignment="1" pivotButton="0" quotePrefix="0" xfId="0">
      <alignment horizontal="center" vertical="center" wrapText="1"/>
    </xf>
    <xf numFmtId="0" fontId="5" fillId="8" borderId="12" applyAlignment="1" pivotButton="0" quotePrefix="0" xfId="0">
      <alignment wrapText="1"/>
    </xf>
    <xf numFmtId="0" fontId="35" fillId="12" borderId="12" applyAlignment="1" pivotButton="0" quotePrefix="0" xfId="0">
      <alignment horizontal="left"/>
    </xf>
    <xf numFmtId="0" fontId="36" fillId="5" borderId="9" applyAlignment="1" pivotButton="0" quotePrefix="0" xfId="0">
      <alignment vertical="center" wrapText="1"/>
    </xf>
    <xf numFmtId="0" fontId="37" fillId="11" borderId="9" applyAlignment="1" pivotButton="0" quotePrefix="0" xfId="0">
      <alignment vertical="center" wrapText="1"/>
    </xf>
    <xf numFmtId="0" fontId="1" fillId="15" borderId="9" applyAlignment="1" pivotButton="0" quotePrefix="0" xfId="0">
      <alignment horizontal="center" vertical="center" wrapText="1"/>
    </xf>
    <xf numFmtId="0" fontId="38" fillId="5" borderId="12" pivotButton="0" quotePrefix="0" xfId="0"/>
    <xf numFmtId="0" fontId="39" fillId="6" borderId="9" applyAlignment="1" pivotButton="0" quotePrefix="0" xfId="0">
      <alignment horizontal="center" vertical="center" wrapText="1"/>
    </xf>
    <xf numFmtId="0" fontId="40" fillId="6" borderId="9" applyAlignment="1" pivotButton="0" quotePrefix="0" xfId="0">
      <alignment horizontal="center" wrapText="1"/>
    </xf>
    <xf numFmtId="0" fontId="40" fillId="5" borderId="9" applyAlignment="1" pivotButton="0" quotePrefix="0" xfId="0">
      <alignment horizontal="center" wrapText="1"/>
    </xf>
    <xf numFmtId="0" fontId="41" fillId="8" borderId="9" applyAlignment="1" pivotButton="0" quotePrefix="0" xfId="0">
      <alignment vertical="center" wrapText="1"/>
    </xf>
    <xf numFmtId="0" fontId="2" fillId="5" borderId="9" applyAlignment="1" pivotButton="0" quotePrefix="0" xfId="0">
      <alignment horizontal="left" vertical="center" wrapText="1"/>
    </xf>
    <xf numFmtId="0" fontId="2" fillId="5" borderId="9" applyAlignment="1" pivotButton="0" quotePrefix="0" xfId="0">
      <alignment horizontal="center" vertical="center" wrapText="1"/>
    </xf>
    <xf numFmtId="0" fontId="1" fillId="5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right" vertical="top" wrapText="1"/>
    </xf>
    <xf numFmtId="0" fontId="42" fillId="0" borderId="9" applyAlignment="1" pivotButton="0" quotePrefix="0" xfId="0">
      <alignment vertical="center" wrapText="1"/>
    </xf>
    <xf numFmtId="0" fontId="2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43" fillId="5" borderId="9" applyAlignment="1" pivotButton="0" quotePrefix="0" xfId="0">
      <alignment horizontal="left" vertical="center" wrapText="1"/>
    </xf>
    <xf numFmtId="0" fontId="44" fillId="6" borderId="9" applyAlignment="1" pivotButton="0" quotePrefix="0" xfId="0">
      <alignment horizontal="center" vertical="center" wrapText="1"/>
    </xf>
    <xf numFmtId="0" fontId="2" fillId="14" borderId="9" applyAlignment="1" pivotButton="0" quotePrefix="0" xfId="0">
      <alignment horizontal="center" vertical="center" wrapText="1"/>
    </xf>
    <xf numFmtId="0" fontId="5" fillId="15" borderId="12" applyAlignment="1" pivotButton="0" quotePrefix="0" xfId="0">
      <alignment horizontal="left" vertical="center"/>
    </xf>
    <xf numFmtId="0" fontId="5" fillId="15" borderId="12" pivotButton="0" quotePrefix="0" xfId="0"/>
    <xf numFmtId="0" fontId="2" fillId="5" borderId="9" applyAlignment="1" pivotButton="0" quotePrefix="0" xfId="0">
      <alignment vertical="center" wrapText="1"/>
    </xf>
    <xf numFmtId="0" fontId="45" fillId="5" borderId="9" applyAlignment="1" pivotButton="0" quotePrefix="0" xfId="0">
      <alignment vertical="center" wrapText="1"/>
    </xf>
    <xf numFmtId="0" fontId="46" fillId="5" borderId="9" applyAlignment="1" pivotButton="0" quotePrefix="0" xfId="0">
      <alignment horizontal="left" vertical="center" wrapText="1"/>
    </xf>
    <xf numFmtId="0" fontId="47" fillId="8" borderId="9" applyAlignment="1" pivotButton="0" quotePrefix="0" xfId="0">
      <alignment horizontal="left" vertical="center" wrapText="1"/>
    </xf>
    <xf numFmtId="0" fontId="48" fillId="5" borderId="9" applyAlignment="1" pivotButton="0" quotePrefix="0" xfId="0">
      <alignment horizontal="left" vertical="center" wrapText="1"/>
    </xf>
    <xf numFmtId="0" fontId="44" fillId="5" borderId="9" applyAlignment="1" pivotButton="0" quotePrefix="0" xfId="0">
      <alignment horizontal="left" vertical="center" wrapText="1"/>
    </xf>
    <xf numFmtId="0" fontId="44" fillId="11" borderId="9" applyAlignment="1" pivotButton="0" quotePrefix="0" xfId="0">
      <alignment horizontal="center" vertical="center" wrapText="1"/>
    </xf>
    <xf numFmtId="0" fontId="1" fillId="11" borderId="9" applyAlignment="1" pivotButton="0" quotePrefix="0" xfId="0">
      <alignment horizontal="left" vertical="center" wrapText="1"/>
    </xf>
    <xf numFmtId="0" fontId="49" fillId="5" borderId="9" applyAlignment="1" pivotButton="0" quotePrefix="0" xfId="0">
      <alignment wrapText="1"/>
    </xf>
    <xf numFmtId="0" fontId="50" fillId="8" borderId="9" applyAlignment="1" pivotButton="0" quotePrefix="0" xfId="0">
      <alignment wrapText="1"/>
    </xf>
    <xf numFmtId="0" fontId="51" fillId="5" borderId="9" applyAlignment="1" pivotButton="0" quotePrefix="0" xfId="0">
      <alignment wrapText="1"/>
    </xf>
    <xf numFmtId="0" fontId="52" fillId="5" borderId="12" applyAlignment="1" pivotButton="0" quotePrefix="0" xfId="0">
      <alignment wrapText="1"/>
    </xf>
    <xf numFmtId="0" fontId="53" fillId="5" borderId="9" applyAlignment="1" pivotButton="0" quotePrefix="0" xfId="0">
      <alignment horizontal="center" vertical="center" wrapText="1"/>
    </xf>
    <xf numFmtId="0" fontId="54" fillId="5" borderId="9" applyAlignment="1" pivotButton="0" quotePrefix="0" xfId="0">
      <alignment wrapText="1"/>
    </xf>
    <xf numFmtId="0" fontId="55" fillId="8" borderId="9" applyAlignment="1" pivotButton="0" quotePrefix="0" xfId="0">
      <alignment horizontal="left" vertical="center" wrapText="1"/>
    </xf>
    <xf numFmtId="0" fontId="56" fillId="5" borderId="9" applyAlignment="1" pivotButton="0" quotePrefix="0" xfId="0">
      <alignment horizontal="left" vertical="center" wrapText="1"/>
    </xf>
    <xf numFmtId="0" fontId="57" fillId="8" borderId="9" applyAlignment="1" pivotButton="0" quotePrefix="0" xfId="0">
      <alignment horizontal="left" vertical="center" wrapText="1"/>
    </xf>
    <xf numFmtId="0" fontId="1" fillId="8" borderId="9" applyAlignment="1" pivotButton="0" quotePrefix="0" xfId="0">
      <alignment vertical="center" wrapText="1"/>
    </xf>
    <xf numFmtId="0" fontId="58" fillId="8" borderId="9" applyAlignment="1" pivotButton="0" quotePrefix="0" xfId="0">
      <alignment horizontal="center" vertical="center" wrapText="1"/>
    </xf>
    <xf numFmtId="0" fontId="59" fillId="15" borderId="9" applyAlignment="1" pivotButton="0" quotePrefix="0" xfId="0">
      <alignment horizontal="left" vertical="center" wrapText="1"/>
    </xf>
    <xf numFmtId="0" fontId="60" fillId="5" borderId="9" applyAlignment="1" pivotButton="0" quotePrefix="0" xfId="0">
      <alignment vertical="center" wrapText="1"/>
    </xf>
    <xf numFmtId="0" fontId="61" fillId="5" borderId="9" applyAlignment="1" pivotButton="0" quotePrefix="0" xfId="0">
      <alignment horizontal="center" vertical="center" wrapText="1"/>
    </xf>
    <xf numFmtId="0" fontId="62" fillId="8" borderId="12" applyAlignment="1" pivotButton="0" quotePrefix="0" xfId="0">
      <alignment wrapText="1"/>
    </xf>
    <xf numFmtId="0" fontId="63" fillId="8" borderId="12" applyAlignment="1" pivotButton="0" quotePrefix="0" xfId="0">
      <alignment wrapText="1"/>
    </xf>
    <xf numFmtId="0" fontId="64" fillId="8" borderId="9" applyAlignment="1" pivotButton="0" quotePrefix="0" xfId="0">
      <alignment vertical="center" wrapText="1"/>
    </xf>
    <xf numFmtId="0" fontId="65" fillId="6" borderId="12" applyAlignment="1" pivotButton="0" quotePrefix="0" xfId="0">
      <alignment horizontal="center" vertical="center"/>
    </xf>
    <xf numFmtId="0" fontId="66" fillId="8" borderId="12" applyAlignment="1" pivotButton="0" quotePrefix="0" xfId="0">
      <alignment horizontal="left"/>
    </xf>
    <xf numFmtId="0" fontId="65" fillId="11" borderId="12" applyAlignment="1" pivotButton="0" quotePrefix="0" xfId="0">
      <alignment horizontal="center" vertical="center"/>
    </xf>
    <xf numFmtId="0" fontId="53" fillId="5" borderId="9" applyAlignment="1" pivotButton="0" quotePrefix="0" xfId="0">
      <alignment wrapText="1"/>
    </xf>
    <xf numFmtId="0" fontId="67" fillId="5" borderId="9" applyAlignment="1" pivotButton="0" quotePrefix="0" xfId="0">
      <alignment horizontal="left" vertical="center" wrapText="1"/>
    </xf>
    <xf numFmtId="0" fontId="1" fillId="5" borderId="9" applyAlignment="1" pivotButton="0" quotePrefix="0" xfId="0">
      <alignment horizontal="left" vertical="center" wrapText="1"/>
    </xf>
    <xf numFmtId="0" fontId="1" fillId="8" borderId="9" applyAlignment="1" pivotButton="0" quotePrefix="0" xfId="0">
      <alignment horizontal="left" vertical="center" wrapText="1"/>
    </xf>
    <xf numFmtId="0" fontId="68" fillId="5" borderId="9" applyAlignment="1" pivotButton="0" quotePrefix="0" xfId="0">
      <alignment wrapText="1"/>
    </xf>
    <xf numFmtId="0" fontId="69" fillId="8" borderId="9" applyAlignment="1" pivotButton="0" quotePrefix="0" xfId="0">
      <alignment horizontal="left" vertical="center" wrapText="1"/>
    </xf>
    <xf numFmtId="0" fontId="70" fillId="5" borderId="9" applyAlignment="1" pivotButton="0" quotePrefix="0" xfId="0">
      <alignment wrapText="1"/>
    </xf>
    <xf numFmtId="0" fontId="71" fillId="8" borderId="9" applyAlignment="1" pivotButton="0" quotePrefix="0" xfId="0">
      <alignment wrapText="1"/>
    </xf>
    <xf numFmtId="0" fontId="53" fillId="8" borderId="9" applyAlignment="1" pivotButton="0" quotePrefix="0" xfId="0">
      <alignment wrapText="1"/>
    </xf>
    <xf numFmtId="0" fontId="72" fillId="5" borderId="9" applyAlignment="1" pivotButton="0" quotePrefix="0" xfId="0">
      <alignment wrapText="1"/>
    </xf>
    <xf numFmtId="0" fontId="73" fillId="11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wrapText="1"/>
    </xf>
    <xf numFmtId="0" fontId="1" fillId="12" borderId="9" applyAlignment="1" pivotButton="0" quotePrefix="0" xfId="0">
      <alignment horizontal="center" wrapText="1"/>
    </xf>
    <xf numFmtId="0" fontId="1" fillId="0" borderId="9" applyAlignment="1" pivotButton="0" quotePrefix="0" xfId="0">
      <alignment horizontal="center" wrapText="1"/>
    </xf>
    <xf numFmtId="0" fontId="53" fillId="8" borderId="12" applyAlignment="1" pivotButton="0" quotePrefix="0" xfId="0">
      <alignment horizontal="left"/>
    </xf>
    <xf numFmtId="0" fontId="2" fillId="8" borderId="9" applyAlignment="1" pivotButton="0" quotePrefix="0" xfId="0">
      <alignment vertical="center" wrapText="1"/>
    </xf>
    <xf numFmtId="0" fontId="2" fillId="11" borderId="9" applyAlignment="1" pivotButton="0" quotePrefix="0" xfId="0">
      <alignment vertical="center" wrapText="1"/>
    </xf>
    <xf numFmtId="0" fontId="1" fillId="11" borderId="9" applyAlignment="1" pivotButton="0" quotePrefix="0" xfId="0">
      <alignment vertical="center" wrapText="1"/>
    </xf>
    <xf numFmtId="0" fontId="1" fillId="8" borderId="9" applyAlignment="1" pivotButton="0" quotePrefix="0" xfId="0">
      <alignment wrapText="1"/>
    </xf>
    <xf numFmtId="0" fontId="1" fillId="8" borderId="9" applyAlignment="1" pivotButton="0" quotePrefix="0" xfId="0">
      <alignment horizontal="center" wrapText="1"/>
    </xf>
    <xf numFmtId="0" fontId="74" fillId="8" borderId="9" applyAlignment="1" pivotButton="0" quotePrefix="0" xfId="0">
      <alignment wrapText="1"/>
    </xf>
    <xf numFmtId="0" fontId="53" fillId="8" borderId="9" applyAlignment="1" pivotButton="0" quotePrefix="0" xfId="0">
      <alignment horizontal="center" vertical="center" wrapText="1"/>
    </xf>
    <xf numFmtId="0" fontId="75" fillId="5" borderId="9" applyAlignment="1" pivotButton="0" quotePrefix="0" xfId="0">
      <alignment horizontal="center" vertical="center" wrapText="1"/>
    </xf>
    <xf numFmtId="0" fontId="76" fillId="5" borderId="9" applyAlignment="1" pivotButton="0" quotePrefix="0" xfId="0">
      <alignment horizontal="center" wrapText="1"/>
    </xf>
    <xf numFmtId="0" fontId="77" fillId="5" borderId="9" applyAlignment="1" pivotButton="0" quotePrefix="0" xfId="0">
      <alignment wrapText="1"/>
    </xf>
    <xf numFmtId="0" fontId="78" fillId="5" borderId="9" applyAlignment="1" pivotButton="0" quotePrefix="0" xfId="0">
      <alignment wrapText="1"/>
    </xf>
    <xf numFmtId="0" fontId="79" fillId="5" borderId="9" applyAlignment="1" pivotButton="0" quotePrefix="0" xfId="0">
      <alignment vertical="center" wrapText="1"/>
    </xf>
    <xf numFmtId="0" fontId="1" fillId="9" borderId="9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5" fillId="0" borderId="9" applyAlignment="1" pivotButton="0" quotePrefix="0" xfId="0">
      <alignment horizontal="left" vertical="center"/>
    </xf>
    <xf numFmtId="0" fontId="80" fillId="5" borderId="9" applyAlignment="1" pivotButton="0" quotePrefix="0" xfId="0">
      <alignment horizontal="center" vertical="center" wrapText="1"/>
    </xf>
    <xf numFmtId="0" fontId="2" fillId="5" borderId="13" applyAlignment="1" pivotButton="0" quotePrefix="0" xfId="0">
      <alignment horizontal="center" wrapText="1"/>
    </xf>
    <xf numFmtId="0" fontId="27" fillId="11" borderId="9" pivotButton="0" quotePrefix="0" xfId="0"/>
    <xf numFmtId="0" fontId="81" fillId="8" borderId="9" applyAlignment="1" pivotButton="0" quotePrefix="0" xfId="0">
      <alignment horizontal="center" vertical="center" wrapText="1"/>
    </xf>
    <xf numFmtId="0" fontId="82" fillId="0" borderId="9" applyAlignment="1" pivotButton="0" quotePrefix="0" xfId="0">
      <alignment wrapText="1"/>
    </xf>
    <xf numFmtId="0" fontId="66" fillId="6" borderId="9" applyAlignment="1" pivotButton="0" quotePrefix="0" xfId="0">
      <alignment horizontal="center" vertical="center" wrapText="1"/>
    </xf>
    <xf numFmtId="0" fontId="83" fillId="0" borderId="0" pivotButton="0" quotePrefix="0" xfId="0"/>
    <xf numFmtId="0" fontId="84" fillId="8" borderId="12" pivotButton="0" quotePrefix="0" xfId="0"/>
    <xf numFmtId="0" fontId="5" fillId="5" borderId="9" applyAlignment="1" pivotButton="0" quotePrefix="0" xfId="0">
      <alignment wrapText="1"/>
    </xf>
    <xf numFmtId="0" fontId="85" fillId="5" borderId="9" applyAlignment="1" pivotButton="0" quotePrefix="0" xfId="0">
      <alignment horizontal="center" vertical="center" wrapText="1"/>
    </xf>
    <xf numFmtId="0" fontId="86" fillId="5" borderId="9" applyAlignment="1" pivotButton="0" quotePrefix="0" xfId="0">
      <alignment horizontal="center" vertical="center" wrapText="1"/>
    </xf>
    <xf numFmtId="0" fontId="2" fillId="5" borderId="9" applyAlignment="1" pivotButton="0" quotePrefix="0" xfId="0">
      <alignment horizontal="center"/>
    </xf>
    <xf numFmtId="0" fontId="2" fillId="5" borderId="14" applyAlignment="1" pivotButton="0" quotePrefix="0" xfId="0">
      <alignment horizontal="center"/>
    </xf>
    <xf numFmtId="0" fontId="5" fillId="8" borderId="9" applyAlignment="1" pivotButton="0" quotePrefix="0" xfId="0">
      <alignment wrapText="1"/>
    </xf>
    <xf numFmtId="0" fontId="87" fillId="8" borderId="12" applyAlignment="1" pivotButton="0" quotePrefix="0" xfId="0">
      <alignment horizontal="left" wrapText="1"/>
    </xf>
    <xf numFmtId="0" fontId="6" fillId="16" borderId="9" applyAlignment="1" pivotButton="0" quotePrefix="0" xfId="0">
      <alignment horizontal="right" vertical="top" wrapText="1"/>
    </xf>
    <xf numFmtId="0" fontId="2" fillId="16" borderId="9" applyAlignment="1" pivotButton="0" quotePrefix="0" xfId="0">
      <alignment vertical="center" wrapText="1"/>
    </xf>
    <xf numFmtId="0" fontId="2" fillId="16" borderId="9" applyAlignment="1" pivotButton="0" quotePrefix="0" xfId="0">
      <alignment horizontal="left" vertical="center" wrapText="1"/>
    </xf>
    <xf numFmtId="0" fontId="2" fillId="16" borderId="9" applyAlignment="1" pivotButton="0" quotePrefix="0" xfId="0">
      <alignment horizontal="center" vertical="center" wrapText="1"/>
    </xf>
    <xf numFmtId="0" fontId="2" fillId="16" borderId="9" applyAlignment="1" pivotButton="0" quotePrefix="0" xfId="0">
      <alignment wrapText="1"/>
    </xf>
    <xf numFmtId="0" fontId="2" fillId="16" borderId="9" applyAlignment="1" pivotButton="0" quotePrefix="0" xfId="0">
      <alignment horizontal="center" wrapText="1"/>
    </xf>
    <xf numFmtId="0" fontId="88" fillId="0" borderId="9" applyAlignment="1" pivotButton="0" quotePrefix="0" xfId="0">
      <alignment wrapText="1"/>
    </xf>
    <xf numFmtId="0" fontId="6" fillId="5" borderId="12" applyAlignment="1" pivotButton="0" quotePrefix="0" xfId="0">
      <alignment horizontal="right" vertical="top" wrapText="1"/>
    </xf>
    <xf numFmtId="0" fontId="89" fillId="0" borderId="9" applyAlignment="1" pivotButton="0" quotePrefix="0" xfId="0">
      <alignment horizontal="left" wrapText="1"/>
    </xf>
    <xf numFmtId="0" fontId="90" fillId="5" borderId="12" applyAlignment="1" pivotButton="0" quotePrefix="0" xfId="0">
      <alignment horizontal="left" vertical="center" wrapText="1"/>
    </xf>
    <xf numFmtId="0" fontId="2" fillId="6" borderId="12" applyAlignment="1" pivotButton="0" quotePrefix="0" xfId="0">
      <alignment horizontal="center" vertical="center" wrapText="1"/>
    </xf>
    <xf numFmtId="0" fontId="2" fillId="5" borderId="12" applyAlignment="1" pivotButton="0" quotePrefix="0" xfId="0">
      <alignment horizontal="center" vertical="center" wrapText="1"/>
    </xf>
    <xf numFmtId="0" fontId="2" fillId="5" borderId="12" applyAlignment="1" pivotButton="0" quotePrefix="0" xfId="0">
      <alignment wrapText="1"/>
    </xf>
    <xf numFmtId="0" fontId="2" fillId="5" borderId="12" applyAlignment="1" pivotButton="0" quotePrefix="0" xfId="0">
      <alignment horizontal="center" wrapText="1"/>
    </xf>
    <xf numFmtId="0" fontId="91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 vertical="top" wrapText="1"/>
    </xf>
    <xf numFmtId="0" fontId="92" fillId="0" borderId="0" applyAlignment="1" pivotButton="0" quotePrefix="0" xfId="0">
      <alignment horizontal="left" vertical="top" wrapText="1"/>
    </xf>
    <xf numFmtId="0" fontId="93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wrapText="1"/>
    </xf>
    <xf numFmtId="0" fontId="27" fillId="11" borderId="12" applyAlignment="1" pivotButton="0" quotePrefix="0" xfId="0">
      <alignment wrapText="1"/>
    </xf>
    <xf numFmtId="0" fontId="2" fillId="12" borderId="12" applyAlignment="1" pivotButton="0" quotePrefix="0" xfId="0">
      <alignment horizontal="center" wrapText="1"/>
    </xf>
    <xf numFmtId="0" fontId="94" fillId="5" borderId="12" applyAlignment="1" pivotButton="0" quotePrefix="0" xfId="0">
      <alignment wrapText="1"/>
    </xf>
    <xf numFmtId="0" fontId="2" fillId="15" borderId="12" applyAlignment="1" pivotButton="0" quotePrefix="0" xfId="0">
      <alignment horizontal="center" vertical="center" wrapText="1"/>
    </xf>
    <xf numFmtId="0" fontId="95" fillId="5" borderId="12" pivotButton="0" quotePrefix="0" xfId="0"/>
    <xf numFmtId="0" fontId="96" fillId="5" borderId="12" pivotButton="0" quotePrefix="0" xfId="0"/>
    <xf numFmtId="0" fontId="96" fillId="5" borderId="12" applyAlignment="1" pivotButton="0" quotePrefix="0" xfId="0">
      <alignment wrapText="1"/>
    </xf>
    <xf numFmtId="0" fontId="5" fillId="0" borderId="0" applyAlignment="1" pivotButton="0" quotePrefix="0" xfId="0">
      <alignment wrapText="1"/>
    </xf>
    <xf numFmtId="0" fontId="5" fillId="6" borderId="12" pivotButton="0" quotePrefix="0" xfId="0"/>
    <xf numFmtId="0" fontId="5" fillId="0" borderId="0" applyAlignment="1" pivotButton="0" quotePrefix="0" xfId="0">
      <alignment horizontal="center"/>
    </xf>
    <xf numFmtId="0" fontId="97" fillId="0" borderId="0" applyAlignment="1" pivotButton="0" quotePrefix="0" xfId="0">
      <alignment horizontal="left" vertical="center" wrapText="1"/>
    </xf>
    <xf numFmtId="0" fontId="5" fillId="7" borderId="12" applyAlignment="1" pivotButton="0" quotePrefix="0" xfId="0">
      <alignment horizontal="center"/>
    </xf>
    <xf numFmtId="0" fontId="5" fillId="4" borderId="12" applyAlignment="1" pivotButton="0" quotePrefix="0" xfId="0">
      <alignment horizontal="center"/>
    </xf>
    <xf numFmtId="0" fontId="98" fillId="0" borderId="0" applyAlignment="1" pivotButton="0" quotePrefix="0" xfId="0">
      <alignment wrapText="1"/>
    </xf>
    <xf numFmtId="0" fontId="99" fillId="0" borderId="0" pivotButton="0" quotePrefix="0" xfId="0"/>
    <xf numFmtId="0" fontId="100" fillId="0" borderId="0" pivotButton="0" quotePrefix="0" xfId="0"/>
    <xf numFmtId="0" fontId="101" fillId="13" borderId="12" applyAlignment="1" pivotButton="0" quotePrefix="0" xfId="0">
      <alignment horizontal="center"/>
    </xf>
    <xf numFmtId="0" fontId="102" fillId="0" borderId="0" applyAlignment="1" pivotButton="0" quotePrefix="0" xfId="0">
      <alignment wrapText="1"/>
    </xf>
    <xf numFmtId="0" fontId="103" fillId="13" borderId="12" applyAlignment="1" pivotButton="0" quotePrefix="0" xfId="0">
      <alignment wrapText="1"/>
    </xf>
    <xf numFmtId="0" fontId="5" fillId="17" borderId="12" applyAlignment="1" pivotButton="0" quotePrefix="0" xfId="0">
      <alignment horizontal="center"/>
    </xf>
    <xf numFmtId="0" fontId="96" fillId="0" borderId="0" applyAlignment="1" pivotButton="0" quotePrefix="0" xfId="0">
      <alignment horizontal="left"/>
    </xf>
    <xf numFmtId="0" fontId="5" fillId="14" borderId="12" pivotButton="0" quotePrefix="0" xfId="0"/>
    <xf numFmtId="0" fontId="5" fillId="11" borderId="12" pivotButton="0" quotePrefix="0" xfId="0"/>
    <xf numFmtId="0" fontId="20" fillId="13" borderId="12" applyAlignment="1" pivotButton="0" quotePrefix="0" xfId="0">
      <alignment horizontal="center" wrapText="1"/>
    </xf>
    <xf numFmtId="0" fontId="27" fillId="4" borderId="12" pivotButton="0" quotePrefix="0" xfId="0"/>
    <xf numFmtId="0" fontId="104" fillId="13" borderId="12" pivotButton="0" quotePrefix="0" xfId="0"/>
    <xf numFmtId="0" fontId="5" fillId="0" borderId="0" applyAlignment="1" pivotButton="0" quotePrefix="0" xfId="0">
      <alignment horizontal="center" wrapText="1"/>
    </xf>
    <xf numFmtId="0" fontId="5" fillId="14" borderId="12" applyAlignment="1" pivotButton="0" quotePrefix="0" xfId="0">
      <alignment horizontal="center"/>
    </xf>
    <xf numFmtId="0" fontId="105" fillId="5" borderId="9" pivotButton="0" quotePrefix="0" xfId="0"/>
    <xf numFmtId="0" fontId="106" fillId="5" borderId="9" applyAlignment="1" pivotButton="0" quotePrefix="0" xfId="0">
      <alignment wrapText="1"/>
    </xf>
    <xf numFmtId="0" fontId="5" fillId="6" borderId="9" pivotButton="0" quotePrefix="0" xfId="0"/>
    <xf numFmtId="0" fontId="5" fillId="5" borderId="9" pivotButton="0" quotePrefix="0" xfId="0"/>
    <xf numFmtId="0" fontId="5" fillId="4" borderId="9" applyAlignment="1" pivotButton="0" quotePrefix="0" xfId="0">
      <alignment horizontal="center"/>
    </xf>
    <xf numFmtId="0" fontId="5" fillId="5" borderId="9" applyAlignment="1" pivotButton="0" quotePrefix="0" xfId="0">
      <alignment horizontal="center"/>
    </xf>
    <xf numFmtId="0" fontId="5" fillId="5" borderId="12" applyAlignment="1" pivotButton="0" quotePrefix="0" xfId="0">
      <alignment horizontal="center"/>
    </xf>
    <xf numFmtId="0" fontId="5" fillId="5" borderId="12" applyAlignment="1" pivotButton="0" quotePrefix="0" xfId="0">
      <alignment horizontal="left" vertical="center"/>
    </xf>
    <xf numFmtId="0" fontId="107" fillId="0" borderId="0" pivotButton="0" quotePrefix="0" xfId="0"/>
    <xf numFmtId="0" fontId="35" fillId="18" borderId="12" applyAlignment="1" pivotButton="0" quotePrefix="0" xfId="0">
      <alignment horizontal="left"/>
    </xf>
    <xf numFmtId="0" fontId="5" fillId="10" borderId="12" pivotButton="0" quotePrefix="0" xfId="0"/>
    <xf numFmtId="0" fontId="5" fillId="7" borderId="12" pivotButton="0" quotePrefix="0" xfId="0"/>
    <xf numFmtId="0" fontId="44" fillId="0" borderId="0" applyAlignment="1" pivotButton="0" quotePrefix="0" xfId="0">
      <alignment horizontal="left"/>
    </xf>
    <xf numFmtId="0" fontId="97" fillId="0" borderId="0" applyAlignment="1" pivotButton="0" quotePrefix="0" xfId="0">
      <alignment vertical="center" wrapText="1"/>
    </xf>
    <xf numFmtId="0" fontId="108" fillId="0" borderId="0" applyAlignment="1" pivotButton="0" quotePrefix="0" xfId="0">
      <alignment vertical="center" wrapText="1"/>
    </xf>
    <xf numFmtId="0" fontId="109" fillId="0" borderId="0" applyAlignment="1" pivotButton="0" quotePrefix="0" xfId="0">
      <alignment wrapText="1"/>
    </xf>
    <xf numFmtId="0" fontId="110" fillId="11" borderId="12" pivotButton="0" quotePrefix="0" xfId="0"/>
    <xf numFmtId="0" fontId="111" fillId="0" borderId="0" pivotButton="0" quotePrefix="0" xfId="0"/>
    <xf numFmtId="0" fontId="103" fillId="13" borderId="12" pivotButton="0" quotePrefix="0" xfId="0"/>
    <xf numFmtId="0" fontId="112" fillId="11" borderId="12" pivotButton="0" quotePrefix="0" xfId="0"/>
    <xf numFmtId="0" fontId="113" fillId="11" borderId="12" pivotButton="0" quotePrefix="0" xfId="0"/>
    <xf numFmtId="0" fontId="5" fillId="4" borderId="12" pivotButton="0" quotePrefix="0" xfId="0"/>
    <xf numFmtId="0" fontId="114" fillId="19" borderId="15" applyAlignment="1" pivotButton="0" quotePrefix="0" xfId="0">
      <alignment horizontal="center" vertical="center" wrapText="1"/>
    </xf>
    <xf numFmtId="0" fontId="115" fillId="19" borderId="15" applyAlignment="1" pivotButton="0" quotePrefix="0" xfId="0">
      <alignment horizontal="center" vertical="center" wrapText="1"/>
    </xf>
    <xf numFmtId="0" fontId="99" fillId="11" borderId="12" applyAlignment="1" pivotButton="0" quotePrefix="0" xfId="0">
      <alignment horizontal="left" vertical="top" wrapText="1"/>
    </xf>
    <xf numFmtId="0" fontId="116" fillId="11" borderId="12" applyAlignment="1" pivotButton="0" quotePrefix="0" xfId="0">
      <alignment horizontal="center" vertical="center" wrapText="1"/>
    </xf>
    <xf numFmtId="0" fontId="99" fillId="11" borderId="12" applyAlignment="1" pivotButton="0" quotePrefix="0" xfId="0">
      <alignment horizontal="center" vertical="center" wrapText="1"/>
    </xf>
    <xf numFmtId="0" fontId="99" fillId="20" borderId="16" applyAlignment="1" pivotButton="0" quotePrefix="0" xfId="0">
      <alignment horizontal="left" vertical="top" wrapText="1"/>
    </xf>
    <xf numFmtId="0" fontId="117" fillId="20" borderId="16" applyAlignment="1" pivotButton="0" quotePrefix="0" xfId="0">
      <alignment horizontal="center" vertical="center" wrapText="1"/>
    </xf>
    <xf numFmtId="0" fontId="99" fillId="20" borderId="16" applyAlignment="1" pivotButton="0" quotePrefix="0" xfId="0">
      <alignment horizontal="center" vertical="center" wrapText="1"/>
    </xf>
    <xf numFmtId="0" fontId="99" fillId="11" borderId="16" applyAlignment="1" pivotButton="0" quotePrefix="0" xfId="0">
      <alignment horizontal="left" vertical="top" wrapText="1"/>
    </xf>
    <xf numFmtId="0" fontId="118" fillId="11" borderId="16" applyAlignment="1" pivotButton="0" quotePrefix="0" xfId="0">
      <alignment horizontal="center" vertical="center" wrapText="1"/>
    </xf>
    <xf numFmtId="0" fontId="99" fillId="11" borderId="16" applyAlignment="1" pivotButton="0" quotePrefix="0" xfId="0">
      <alignment horizontal="center" vertical="center" wrapText="1"/>
    </xf>
    <xf numFmtId="0" fontId="119" fillId="11" borderId="16" applyAlignment="1" pivotButton="0" quotePrefix="0" xfId="0">
      <alignment horizontal="center" vertical="center" wrapText="1"/>
    </xf>
    <xf numFmtId="0" fontId="99" fillId="20" borderId="12" applyAlignment="1" pivotButton="0" quotePrefix="0" xfId="0">
      <alignment horizontal="left" vertical="top" wrapText="1"/>
    </xf>
    <xf numFmtId="0" fontId="120" fillId="20" borderId="12" applyAlignment="1" pivotButton="0" quotePrefix="0" xfId="0">
      <alignment horizontal="center" vertical="center" wrapText="1"/>
    </xf>
    <xf numFmtId="0" fontId="99" fillId="20" borderId="12" applyAlignment="1" pivotButton="0" quotePrefix="0" xfId="0">
      <alignment horizontal="center" vertical="center" wrapText="1"/>
    </xf>
    <xf numFmtId="0" fontId="99" fillId="18" borderId="16" applyAlignment="1" pivotButton="0" quotePrefix="0" xfId="0">
      <alignment horizontal="left" vertical="top" wrapText="1"/>
    </xf>
    <xf numFmtId="0" fontId="121" fillId="18" borderId="16" applyAlignment="1" pivotButton="0" quotePrefix="0" xfId="0">
      <alignment horizontal="center" vertical="center" wrapText="1"/>
    </xf>
    <xf numFmtId="0" fontId="99" fillId="18" borderId="16" applyAlignment="1" pivotButton="0" quotePrefix="0" xfId="0">
      <alignment horizontal="center" vertical="center" wrapText="1"/>
    </xf>
    <xf numFmtId="0" fontId="122" fillId="3" borderId="1" applyAlignment="1" pivotButton="0" quotePrefix="0" xfId="0">
      <alignment horizontal="center" vertical="top" wrapText="1"/>
    </xf>
    <xf numFmtId="0" fontId="123" fillId="5" borderId="1" applyAlignment="1" pivotButton="0" quotePrefix="0" xfId="0">
      <alignment horizontal="left" vertical="center" wrapText="1"/>
    </xf>
    <xf numFmtId="0" fontId="123" fillId="21" borderId="9" applyAlignment="1" pivotButton="0" quotePrefix="0" xfId="0">
      <alignment vertical="top" wrapText="1"/>
    </xf>
    <xf numFmtId="0" fontId="124" fillId="5" borderId="9" applyAlignment="1" pivotButton="0" quotePrefix="0" xfId="0">
      <alignment horizontal="left" vertical="center" wrapText="1"/>
    </xf>
    <xf numFmtId="0" fontId="125" fillId="5" borderId="12" applyAlignment="1" pivotButton="0" quotePrefix="0" xfId="0">
      <alignment wrapText="1"/>
    </xf>
    <xf numFmtId="0" fontId="126" fillId="15" borderId="9" applyAlignment="1" pivotButton="0" quotePrefix="0" xfId="0">
      <alignment horizontal="left" vertical="center" wrapText="1"/>
    </xf>
    <xf numFmtId="0" fontId="127" fillId="5" borderId="9" applyAlignment="1" pivotButton="0" quotePrefix="0" xfId="0">
      <alignment horizontal="center" vertical="center" wrapText="1"/>
    </xf>
    <xf numFmtId="0" fontId="123" fillId="22" borderId="9" applyAlignment="1" pivotButton="0" quotePrefix="0" xfId="0">
      <alignment vertical="top" wrapText="1"/>
    </xf>
    <xf numFmtId="0" fontId="123" fillId="0" borderId="9" applyAlignment="1" pivotButton="0" quotePrefix="0" xfId="0">
      <alignment vertical="top" wrapText="1"/>
    </xf>
    <xf numFmtId="0" fontId="128" fillId="15" borderId="9" applyAlignment="1" pivotButton="0" quotePrefix="0" xfId="0">
      <alignment vertical="center" wrapText="1"/>
    </xf>
    <xf numFmtId="0" fontId="123" fillId="14" borderId="9" applyAlignment="1" pivotButton="0" quotePrefix="0" xfId="0">
      <alignment vertical="top" wrapText="1"/>
    </xf>
    <xf numFmtId="0" fontId="129" fillId="14" borderId="9" applyAlignment="1" pivotButton="0" quotePrefix="0" xfId="0">
      <alignment horizontal="left" vertical="center" wrapText="1"/>
    </xf>
    <xf numFmtId="0" fontId="123" fillId="23" borderId="9" applyAlignment="1" pivotButton="0" quotePrefix="0" xfId="0">
      <alignment vertical="top" wrapText="1"/>
    </xf>
    <xf numFmtId="0" fontId="123" fillId="24" borderId="9" applyAlignment="1" pivotButton="0" quotePrefix="0" xfId="0">
      <alignment vertical="top" wrapText="1"/>
    </xf>
    <xf numFmtId="0" fontId="123" fillId="25" borderId="9" applyAlignment="1" pivotButton="0" quotePrefix="0" xfId="0">
      <alignment vertical="top" wrapText="1"/>
    </xf>
    <xf numFmtId="0" fontId="123" fillId="15" borderId="9" applyAlignment="1" pivotButton="0" quotePrefix="0" xfId="0">
      <alignment horizontal="center" vertical="center" wrapText="1"/>
    </xf>
    <xf numFmtId="0" fontId="130" fillId="5" borderId="9" applyAlignment="1" pivotButton="0" quotePrefix="0" xfId="0">
      <alignment horizontal="left" vertical="center" wrapText="1"/>
    </xf>
    <xf numFmtId="0" fontId="131" fillId="5" borderId="9" applyAlignment="1" pivotButton="0" quotePrefix="0" xfId="0">
      <alignment wrapText="1"/>
    </xf>
    <xf numFmtId="0" fontId="123" fillId="26" borderId="9" applyAlignment="1" pivotButton="0" quotePrefix="0" xfId="0">
      <alignment vertical="top" wrapText="1"/>
    </xf>
    <xf numFmtId="0" fontId="132" fillId="5" borderId="9" applyAlignment="1" pivotButton="0" quotePrefix="0" xfId="0">
      <alignment horizontal="left" vertical="center" wrapText="1"/>
    </xf>
    <xf numFmtId="0" fontId="122" fillId="15" borderId="9" applyAlignment="1" pivotButton="0" quotePrefix="0" xfId="0">
      <alignment horizontal="center" vertical="center" wrapText="1"/>
    </xf>
    <xf numFmtId="0" fontId="123" fillId="27" borderId="9" applyAlignment="1" pivotButton="0" quotePrefix="0" xfId="0">
      <alignment vertical="top" wrapText="1"/>
    </xf>
    <xf numFmtId="0" fontId="133" fillId="15" borderId="9" applyAlignment="1" pivotButton="0" quotePrefix="0" xfId="0">
      <alignment horizontal="left" vertical="center" wrapText="1"/>
    </xf>
    <xf numFmtId="0" fontId="123" fillId="15" borderId="9" applyAlignment="1" pivotButton="0" quotePrefix="0" xfId="0">
      <alignment wrapText="1"/>
    </xf>
    <xf numFmtId="0" fontId="122" fillId="15" borderId="9" applyAlignment="1" pivotButton="0" quotePrefix="0" xfId="0">
      <alignment horizontal="left" vertical="center" wrapText="1"/>
    </xf>
    <xf numFmtId="0" fontId="134" fillId="5" borderId="9" applyAlignment="1" pivotButton="0" quotePrefix="0" xfId="0">
      <alignment wrapText="1"/>
    </xf>
    <xf numFmtId="0" fontId="135" fillId="5" borderId="9" applyAlignment="1" pivotButton="0" quotePrefix="0" xfId="0">
      <alignment wrapText="1"/>
    </xf>
    <xf numFmtId="0" fontId="136" fillId="15" borderId="9" applyAlignment="1" pivotButton="0" quotePrefix="0" xfId="0">
      <alignment wrapText="1"/>
    </xf>
    <xf numFmtId="0" fontId="123" fillId="15" borderId="9" applyAlignment="1" pivotButton="0" quotePrefix="0" xfId="0">
      <alignment vertical="center" wrapText="1"/>
    </xf>
    <xf numFmtId="0" fontId="122" fillId="15" borderId="9" applyAlignment="1" pivotButton="0" quotePrefix="0" xfId="0">
      <alignment vertical="center" wrapText="1"/>
    </xf>
    <xf numFmtId="0" fontId="0" fillId="0" borderId="0" pivotButton="0" quotePrefix="0" xfId="0"/>
    <xf numFmtId="0" fontId="1" fillId="2" borderId="9" applyAlignment="1" pivotButton="0" quotePrefix="0" xfId="0">
      <alignment horizontal="center" vertical="top" wrapText="1"/>
    </xf>
    <xf numFmtId="0" fontId="1" fillId="2" borderId="9" applyAlignment="1" pivotButton="0" quotePrefix="0" xfId="0">
      <alignment horizontal="center" vertical="center" wrapText="1"/>
    </xf>
    <xf numFmtId="0" fontId="2" fillId="3" borderId="9" applyAlignment="1" pivotButton="0" quotePrefix="0" xfId="0">
      <alignment horizontal="left" vertical="center" wrapText="1"/>
    </xf>
    <xf numFmtId="0" fontId="0" fillId="0" borderId="3" pivotButton="0" quotePrefix="0" xfId="0"/>
    <xf numFmtId="0" fontId="0" fillId="0" borderId="4" pivotButton="0" quotePrefix="0" xfId="0"/>
    <xf numFmtId="0" fontId="2" fillId="3" borderId="9" applyAlignment="1" pivotButton="0" quotePrefix="0" xfId="0">
      <alignment horizontal="center" vertical="top" wrapText="1"/>
    </xf>
    <xf numFmtId="0" fontId="4" fillId="0" borderId="9" applyAlignment="1" pivotButton="0" quotePrefix="0" xfId="0">
      <alignment horizontal="center"/>
    </xf>
    <xf numFmtId="0" fontId="4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2" fillId="29" borderId="9" applyAlignment="1" pivotButton="0" quotePrefix="0" xfId="0">
      <alignment horizontal="center" vertical="center" wrapText="1"/>
    </xf>
    <xf numFmtId="0" fontId="2" fillId="28" borderId="9" applyAlignment="1" pivotButton="0" quotePrefix="0" xfId="0">
      <alignment horizontal="center" vertical="center" wrapText="1"/>
    </xf>
    <xf numFmtId="0" fontId="1" fillId="28" borderId="9" applyAlignment="1" pivotButton="0" quotePrefix="0" xfId="0">
      <alignment horizontal="center" vertical="center" wrapText="1"/>
    </xf>
    <xf numFmtId="0" fontId="1" fillId="29" borderId="9" applyAlignment="1" pivotButton="0" quotePrefix="0" xfId="0">
      <alignment horizontal="center" vertical="center" wrapText="1"/>
    </xf>
    <xf numFmtId="0" fontId="21" fillId="29" borderId="9" applyAlignment="1" pivotButton="0" quotePrefix="0" xfId="0">
      <alignment horizontal="center" vertical="center" wrapText="1"/>
    </xf>
    <xf numFmtId="0" fontId="2" fillId="30" borderId="9" applyAlignment="1" pivotButton="0" quotePrefix="0" xfId="0">
      <alignment horizontal="center" vertical="center" wrapText="1"/>
    </xf>
    <xf numFmtId="0" fontId="6" fillId="29" borderId="9" applyAlignment="1" pivotButton="0" quotePrefix="0" xfId="0">
      <alignment horizontal="center" vertical="center" wrapText="1"/>
    </xf>
    <xf numFmtId="0" fontId="34" fillId="29" borderId="9" applyAlignment="1" pivotButton="0" quotePrefix="0" xfId="0">
      <alignment horizontal="center" vertical="center" wrapText="1"/>
    </xf>
    <xf numFmtId="0" fontId="21" fillId="28" borderId="9" applyAlignment="1" pivotButton="0" quotePrefix="0" xfId="0">
      <alignment horizontal="center" vertical="center" wrapText="1"/>
    </xf>
    <xf numFmtId="0" fontId="37" fillId="28" borderId="9" applyAlignment="1" pivotButton="0" quotePrefix="0" xfId="0">
      <alignment vertical="center" wrapText="1"/>
    </xf>
    <xf numFmtId="0" fontId="39" fillId="29" borderId="9" applyAlignment="1" pivotButton="0" quotePrefix="0" xfId="0">
      <alignment horizontal="center" vertical="center" wrapText="1"/>
    </xf>
    <xf numFmtId="0" fontId="40" fillId="29" borderId="9" applyAlignment="1" pivotButton="0" quotePrefix="0" xfId="0">
      <alignment horizontal="center" wrapText="1"/>
    </xf>
    <xf numFmtId="0" fontId="44" fillId="29" borderId="9" applyAlignment="1" pivotButton="0" quotePrefix="0" xfId="0">
      <alignment horizontal="center" vertical="center" wrapText="1"/>
    </xf>
    <xf numFmtId="0" fontId="30" fillId="30" borderId="9" applyAlignment="1" pivotButton="0" quotePrefix="0" xfId="0">
      <alignment horizontal="left" vertical="center" wrapText="1"/>
    </xf>
    <xf numFmtId="0" fontId="44" fillId="28" borderId="9" applyAlignment="1" pivotButton="0" quotePrefix="0" xfId="0">
      <alignment horizontal="center" vertical="center" wrapText="1"/>
    </xf>
    <xf numFmtId="0" fontId="1" fillId="28" borderId="9" applyAlignment="1" pivotButton="0" quotePrefix="0" xfId="0">
      <alignment horizontal="left" vertical="center" wrapText="1"/>
    </xf>
    <xf numFmtId="0" fontId="65" fillId="29" borderId="12" applyAlignment="1" pivotButton="0" quotePrefix="0" xfId="0">
      <alignment horizontal="center" vertical="center"/>
    </xf>
    <xf numFmtId="0" fontId="65" fillId="28" borderId="12" applyAlignment="1" pivotButton="0" quotePrefix="0" xfId="0">
      <alignment horizontal="center" vertical="center"/>
    </xf>
    <xf numFmtId="0" fontId="73" fillId="28" borderId="9" applyAlignment="1" pivotButton="0" quotePrefix="0" xfId="0">
      <alignment horizontal="center" vertical="center" wrapText="1"/>
    </xf>
    <xf numFmtId="0" fontId="2" fillId="28" borderId="9" applyAlignment="1" pivotButton="0" quotePrefix="0" xfId="0">
      <alignment vertical="center" wrapText="1"/>
    </xf>
    <xf numFmtId="0" fontId="1" fillId="28" borderId="9" applyAlignment="1" pivotButton="0" quotePrefix="0" xfId="0">
      <alignment vertical="center" wrapText="1"/>
    </xf>
    <xf numFmtId="0" fontId="66" fillId="29" borderId="9" applyAlignment="1" pivotButton="0" quotePrefix="0" xfId="0">
      <alignment horizontal="center" vertical="center" wrapText="1"/>
    </xf>
    <xf numFmtId="0" fontId="2" fillId="29" borderId="12" applyAlignment="1" pivotButton="0" quotePrefix="0" xfId="0">
      <alignment horizontal="center" vertical="center" wrapText="1"/>
    </xf>
    <xf numFmtId="0" fontId="5" fillId="29" borderId="12" pivotButton="0" quotePrefix="0" xfId="0"/>
    <xf numFmtId="0" fontId="5" fillId="28" borderId="12" pivotButton="0" quotePrefix="0" xfId="0"/>
    <xf numFmtId="0" fontId="5" fillId="29" borderId="9" pivotButton="0" quotePrefix="0" xfId="0"/>
    <xf numFmtId="0" fontId="122" fillId="3" borderId="9" applyAlignment="1" pivotButton="0" quotePrefix="0" xfId="0">
      <alignment horizontal="center" vertical="top" wrapText="1"/>
    </xf>
    <xf numFmtId="0" fontId="123" fillId="5" borderId="9" applyAlignment="1" pivotButton="0" quotePrefix="0" xfId="0">
      <alignment horizontal="left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B22" authorId="0" shapeId="0">
      <text>
        <t>======
ID#AAAAm-5Whmk
1    (2021-02-08 11:51:25)
(Каменева)</t>
      </text>
    </comment>
    <comment ref="D413" authorId="0" shapeId="0">
      <text>
        <t>======
ID#AAAAm-5Whms
1    (2021-02-08 11:51:25)
https://www.scopus.com/authid/detail.uri?authorId=57190967650</t>
      </text>
    </comment>
    <comment ref="D695" authorId="0" shapeId="0">
      <text>
        <t>======
ID#AAAAm-5Whmo
1    (2021-02-08 11:51:25)
https://www.scopus.com/authid/detail.uri?authorId=57211741785&amp;amp;eid=2-s2.0-85074906172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orcid.org/0000-0003-0803-7222" TargetMode="External" Id="rId1"/><Relationship Type="http://schemas.openxmlformats.org/officeDocument/2006/relationships/hyperlink" Target="https://www.scopus.com/authid/detail.uri?authorId=57200986251" TargetMode="External" Id="rId2"/><Relationship Type="http://schemas.openxmlformats.org/officeDocument/2006/relationships/hyperlink" Target="https://orcid.org/0000-0002-8740-693X" TargetMode="External" Id="rId3"/><Relationship Type="http://schemas.openxmlformats.org/officeDocument/2006/relationships/hyperlink" Target="https://www.scopus.com/authid/detail.uri?authorId=6701660322" TargetMode="External" Id="rId4"/><Relationship Type="http://schemas.openxmlformats.org/officeDocument/2006/relationships/hyperlink" Target="https://orcid.org/0000-0002-6312-687X" TargetMode="External" Id="rId5"/><Relationship Type="http://schemas.openxmlformats.org/officeDocument/2006/relationships/hyperlink" Target="https://www.scopus.com/authid/detail.uri?authorId=35298713200" TargetMode="External" Id="rId6"/><Relationship Type="http://schemas.openxmlformats.org/officeDocument/2006/relationships/hyperlink" Target="https://orcid.org/0000-0002-2686-3854" TargetMode="External" Id="rId7"/><Relationship Type="http://schemas.openxmlformats.org/officeDocument/2006/relationships/hyperlink" Target="https://www.scopus.com/authid/detail.uri?authorId=6507006637" TargetMode="External" Id="rId8"/><Relationship Type="http://schemas.openxmlformats.org/officeDocument/2006/relationships/hyperlink" Target="https://orcid.org/0000-0002-9414-9775" TargetMode="External" Id="rId9"/><Relationship Type="http://schemas.openxmlformats.org/officeDocument/2006/relationships/hyperlink" Target="https://www.scopus.com/authid/detail.uri?authorId=57215830321" TargetMode="External" Id="rId10"/><Relationship Type="http://schemas.openxmlformats.org/officeDocument/2006/relationships/hyperlink" Target="https://orcid.org/0000-0002-0120-5388" TargetMode="External" Id="rId11"/><Relationship Type="http://schemas.openxmlformats.org/officeDocument/2006/relationships/hyperlink" Target="https://www.scopus.com/authid/detail.uri?authorId=24483070600" TargetMode="External" Id="rId12"/><Relationship Type="http://schemas.openxmlformats.org/officeDocument/2006/relationships/hyperlink" Target="https://orcid.org/0000-0001-8372-8432" TargetMode="External" Id="rId13"/><Relationship Type="http://schemas.openxmlformats.org/officeDocument/2006/relationships/hyperlink" Target="https://www.scopus.com/authid/detail.uri?authorId=24483001300" TargetMode="External" Id="rId14"/><Relationship Type="http://schemas.openxmlformats.org/officeDocument/2006/relationships/hyperlink" Target="http://orcid.org/0000-0002-2105-1603" TargetMode="External" Id="rId15"/><Relationship Type="http://schemas.openxmlformats.org/officeDocument/2006/relationships/hyperlink" Target="https://www.scopus.com/authid/detail.uri?authorId=57188762344" TargetMode="External" Id="rId16"/><Relationship Type="http://schemas.openxmlformats.org/officeDocument/2006/relationships/hyperlink" Target="https://orcid.org/0000-0003-0194-5156" TargetMode="External" Id="rId17"/><Relationship Type="http://schemas.openxmlformats.org/officeDocument/2006/relationships/hyperlink" Target="https://www.scopus.com/authid/detail.uri?authorId=9532612800" TargetMode="External" Id="rId18"/><Relationship Type="http://schemas.openxmlformats.org/officeDocument/2006/relationships/hyperlink" Target="https://orcid.org/0000-0002-1590-3902" TargetMode="External" Id="rId19"/><Relationship Type="http://schemas.openxmlformats.org/officeDocument/2006/relationships/hyperlink" Target="https://www.scopus.com/authid/detail.uri?authorId=54416868900" TargetMode="External" Id="rId20"/><Relationship Type="http://schemas.openxmlformats.org/officeDocument/2006/relationships/hyperlink" Target="https://orcid.org/0000-0002-3142-635X" TargetMode="External" Id="rId21"/><Relationship Type="http://schemas.openxmlformats.org/officeDocument/2006/relationships/hyperlink" Target="https://www.scopus.com/authid/detail.uri?authorId=57220195350&amp;amp;eid=2-s2.0-85097234430" TargetMode="External" Id="rId22"/><Relationship Type="http://schemas.openxmlformats.org/officeDocument/2006/relationships/hyperlink" Target="http://orcid.org/0000-0002-9754-4412" TargetMode="External" Id="rId23"/><Relationship Type="http://schemas.openxmlformats.org/officeDocument/2006/relationships/hyperlink" Target="https://www.scopus.com/authid/detail.uri?authorId=8373554700" TargetMode="External" Id="rId24"/><Relationship Type="http://schemas.openxmlformats.org/officeDocument/2006/relationships/hyperlink" Target="https://orcid.org/0000-0003-1172-8569" TargetMode="External" Id="rId25"/><Relationship Type="http://schemas.openxmlformats.org/officeDocument/2006/relationships/hyperlink" Target="https://www.scopus.com/authid/detail.uri?authorId=36633903200" TargetMode="External" Id="rId26"/><Relationship Type="http://schemas.openxmlformats.org/officeDocument/2006/relationships/hyperlink" Target="https://orcid.org/0000-0002-5129-2221" TargetMode="External" Id="rId27"/><Relationship Type="http://schemas.openxmlformats.org/officeDocument/2006/relationships/hyperlink" Target="https://www.scopus.com/authid/detail.uri?authorId=57208344824" TargetMode="External" Id="rId28"/><Relationship Type="http://schemas.openxmlformats.org/officeDocument/2006/relationships/hyperlink" Target="https://orcid.org/0000-0002-7921-1040" TargetMode="External" Id="rId29"/><Relationship Type="http://schemas.openxmlformats.org/officeDocument/2006/relationships/hyperlink" Target="http://orcid.org/0000-0003-3266-0815" TargetMode="External" Id="rId30"/><Relationship Type="http://schemas.openxmlformats.org/officeDocument/2006/relationships/hyperlink" Target="https://orcid.org/0000-0003-4061-0332" TargetMode="External" Id="rId31"/><Relationship Type="http://schemas.openxmlformats.org/officeDocument/2006/relationships/hyperlink" Target="https://www.scopus.com/authid/detail.uri?authorId=26532947000" TargetMode="External" Id="rId32"/><Relationship Type="http://schemas.openxmlformats.org/officeDocument/2006/relationships/hyperlink" Target="https://orcid.org/0000-0002-7852-7385" TargetMode="External" Id="rId33"/><Relationship Type="http://schemas.openxmlformats.org/officeDocument/2006/relationships/hyperlink" Target="https://www.scopus.com/authid/detail.uri?authorId=57201346145" TargetMode="External" Id="rId34"/><Relationship Type="http://schemas.openxmlformats.org/officeDocument/2006/relationships/hyperlink" Target="http://orcid.org/0000-0002-4806-6549" TargetMode="External" Id="rId35"/><Relationship Type="http://schemas.openxmlformats.org/officeDocument/2006/relationships/hyperlink" Target="https://www.scopus.com/authid/detail.uri?authorId=36683068200" TargetMode="External" Id="rId36"/><Relationship Type="http://schemas.openxmlformats.org/officeDocument/2006/relationships/hyperlink" Target="https://orcid.org/0000-0002-2840-4352" TargetMode="External" Id="rId37"/><Relationship Type="http://schemas.openxmlformats.org/officeDocument/2006/relationships/hyperlink" Target="https://www.scopus.com/authid/detail.uri?authorId=57189391408" TargetMode="External" Id="rId38"/><Relationship Type="http://schemas.openxmlformats.org/officeDocument/2006/relationships/hyperlink" Target="https://orcid.org/0000-0002-7088-5823" TargetMode="External" Id="rId39"/><Relationship Type="http://schemas.openxmlformats.org/officeDocument/2006/relationships/hyperlink" Target="https://orcid.org/0000-0001-6830-2513" TargetMode="External" Id="rId40"/><Relationship Type="http://schemas.openxmlformats.org/officeDocument/2006/relationships/hyperlink" Target="https://orcid.org/0000-0002-2848-4524" TargetMode="External" Id="rId41"/><Relationship Type="http://schemas.openxmlformats.org/officeDocument/2006/relationships/hyperlink" Target="https://www.scopus.com/authid/detail.uri?authorId=27867503300" TargetMode="External" Id="rId42"/><Relationship Type="http://schemas.openxmlformats.org/officeDocument/2006/relationships/hyperlink" Target="https://orcid.org/0000-0001-7248-5375" TargetMode="External" Id="rId43"/><Relationship Type="http://schemas.openxmlformats.org/officeDocument/2006/relationships/hyperlink" Target="https://orcid.org/0000-0001-7496-4353" TargetMode="External" Id="rId44"/><Relationship Type="http://schemas.openxmlformats.org/officeDocument/2006/relationships/hyperlink" Target="https://www.scopus.com/authid/detail.uri?authorId=24482907700" TargetMode="External" Id="rId45"/><Relationship Type="http://schemas.openxmlformats.org/officeDocument/2006/relationships/hyperlink" Target="https://orcid.org/0000-0003-3820-4714" TargetMode="External" Id="rId46"/><Relationship Type="http://schemas.openxmlformats.org/officeDocument/2006/relationships/hyperlink" Target="https://www.scopus.com/authid/detail.uri?authorId=57190427154" TargetMode="External" Id="rId47"/><Relationship Type="http://schemas.openxmlformats.org/officeDocument/2006/relationships/hyperlink" Target="https://orcid.org/0000-0003-2349-7788" TargetMode="External" Id="rId48"/><Relationship Type="http://schemas.openxmlformats.org/officeDocument/2006/relationships/hyperlink" Target="https://www.scopus.com/authid/detail.uri?authorId=15833942400" TargetMode="External" Id="rId49"/><Relationship Type="http://schemas.openxmlformats.org/officeDocument/2006/relationships/hyperlink" Target="http://orcid.org/0000-0001-6104-4275" TargetMode="External" Id="rId50"/><Relationship Type="http://schemas.openxmlformats.org/officeDocument/2006/relationships/hyperlink" Target="https://www.scopus.com/authid/detail.uri?authorId=8698846100" TargetMode="External" Id="rId51"/><Relationship Type="http://schemas.openxmlformats.org/officeDocument/2006/relationships/hyperlink" Target="https://orcid.org/0000-0001-9239-4913" TargetMode="External" Id="rId52"/><Relationship Type="http://schemas.openxmlformats.org/officeDocument/2006/relationships/hyperlink" Target="http://orcid.org/0000-0002-6155-0597" TargetMode="External" Id="rId53"/><Relationship Type="http://schemas.openxmlformats.org/officeDocument/2006/relationships/hyperlink" Target="https://www.scopus.com/authid/detail.uri?authorId=57189329509" TargetMode="External" Id="rId54"/><Relationship Type="http://schemas.openxmlformats.org/officeDocument/2006/relationships/hyperlink" Target="https://orcid.org/0000-0002-0070-4927" TargetMode="External" Id="rId55"/><Relationship Type="http://schemas.openxmlformats.org/officeDocument/2006/relationships/hyperlink" Target="https://www.scopus.com/authid/detail.uri?authorId=6505677339" TargetMode="External" Id="rId56"/><Relationship Type="http://schemas.openxmlformats.org/officeDocument/2006/relationships/hyperlink" Target="http://orcid.org/0000-0003-2573-9031" TargetMode="External" Id="rId57"/><Relationship Type="http://schemas.openxmlformats.org/officeDocument/2006/relationships/hyperlink" Target="https://www.scopus.com/authid/detail.uri?authorId=57204555787" TargetMode="External" Id="rId58"/><Relationship Type="http://schemas.openxmlformats.org/officeDocument/2006/relationships/hyperlink" Target="https://www.scopus.com/authid/detail.uri?authorId=57210063511" TargetMode="External" Id="rId59"/><Relationship Type="http://schemas.openxmlformats.org/officeDocument/2006/relationships/hyperlink" Target="http://orcid.org/0000-0002-1622-7635" TargetMode="External" Id="rId60"/><Relationship Type="http://schemas.openxmlformats.org/officeDocument/2006/relationships/hyperlink" Target="http://orcid.org/0000-0001-9639-6502" TargetMode="External" Id="rId61"/><Relationship Type="http://schemas.openxmlformats.org/officeDocument/2006/relationships/hyperlink" Target="https://www.scopus.com/authid/detail.uri?authorId=6602423119" TargetMode="External" Id="rId62"/><Relationship Type="http://schemas.openxmlformats.org/officeDocument/2006/relationships/hyperlink" Target="https://orcid.org/0000-0003-0032-1800" TargetMode="External" Id="rId63"/><Relationship Type="http://schemas.openxmlformats.org/officeDocument/2006/relationships/hyperlink" Target="https://orcid.org/0000-0003-2687-4243" TargetMode="External" Id="rId64"/><Relationship Type="http://schemas.openxmlformats.org/officeDocument/2006/relationships/hyperlink" Target="https://www.scopus.com/authid/detail.uri?authorId=6603476868" TargetMode="External" Id="rId65"/><Relationship Type="http://schemas.openxmlformats.org/officeDocument/2006/relationships/hyperlink" Target="https://www.scopus.com/authid/detail.uri?authorId=57196299108&amp;amp;eid=2-s2.0-85032584584" TargetMode="External" Id="rId66"/><Relationship Type="http://schemas.openxmlformats.org/officeDocument/2006/relationships/hyperlink" Target="http://orcid.org/0000-0001-9830-9206" TargetMode="External" Id="rId67"/><Relationship Type="http://schemas.openxmlformats.org/officeDocument/2006/relationships/hyperlink" Target="https://www.scopus.com/authid/detail.uri?origin=resultslist&amp;authorId=57189379882" TargetMode="External" Id="rId68"/><Relationship Type="http://schemas.openxmlformats.org/officeDocument/2006/relationships/hyperlink" Target="http://orcid.org/0000-0003-4436-4837" TargetMode="External" Id="rId69"/><Relationship Type="http://schemas.openxmlformats.org/officeDocument/2006/relationships/hyperlink" Target="https://orcid.org/0000-0002-1085-7361" TargetMode="External" Id="rId70"/><Relationship Type="http://schemas.openxmlformats.org/officeDocument/2006/relationships/hyperlink" Target="https://orcid.org/0000-0002-8850-9316" TargetMode="External" Id="rId71"/><Relationship Type="http://schemas.openxmlformats.org/officeDocument/2006/relationships/hyperlink" Target="https://www.scopus.com/authid/detail.uri?authorId=56485929300" TargetMode="External" Id="rId72"/><Relationship Type="http://schemas.openxmlformats.org/officeDocument/2006/relationships/hyperlink" Target="http://orcid.org/0000-0002-4561-1046" TargetMode="External" Id="rId73"/><Relationship Type="http://schemas.openxmlformats.org/officeDocument/2006/relationships/hyperlink" Target="https://www.scopus.com/authid/detail.uri?authorId=56439984500" TargetMode="External" Id="rId74"/><Relationship Type="http://schemas.openxmlformats.org/officeDocument/2006/relationships/hyperlink" Target="http://orcid.org/0000-0002-9322-9722" TargetMode="External" Id="rId75"/><Relationship Type="http://schemas.openxmlformats.org/officeDocument/2006/relationships/hyperlink" Target="https://www.scopus.com/authid/detail.uri?authorId=57193835710" TargetMode="External" Id="rId76"/><Relationship Type="http://schemas.openxmlformats.org/officeDocument/2006/relationships/hyperlink" Target="https://www.scopus.com/authid/detail.uri?authorId=57200141012" TargetMode="External" Id="rId77"/><Relationship Type="http://schemas.openxmlformats.org/officeDocument/2006/relationships/hyperlink" Target="https://orcid.org/0000-0002-0741-7242" TargetMode="External" Id="rId78"/><Relationship Type="http://schemas.openxmlformats.org/officeDocument/2006/relationships/hyperlink" Target="https://www.scopus.com/authid/detail.uri?authorId=57220049588" TargetMode="External" Id="rId79"/><Relationship Type="http://schemas.openxmlformats.org/officeDocument/2006/relationships/hyperlink" Target="https://orcid.org/0000-0003-4659-9402" TargetMode="External" Id="rId80"/><Relationship Type="http://schemas.openxmlformats.org/officeDocument/2006/relationships/hyperlink" Target="https://orcid.org/0000-0001-5418-2143" TargetMode="External" Id="rId81"/><Relationship Type="http://schemas.openxmlformats.org/officeDocument/2006/relationships/hyperlink" Target="https://www.scopus.com/authid/detail.uri?authorId=13105377000" TargetMode="External" Id="rId82"/><Relationship Type="http://schemas.openxmlformats.org/officeDocument/2006/relationships/hyperlink" Target="https://www.scopus.com/authid/detail.uri?authorId=57203688726&amp;amp;eid=2-s2.0-85052637048" TargetMode="External" Id="rId83"/><Relationship Type="http://schemas.openxmlformats.org/officeDocument/2006/relationships/hyperlink" Target="http://orcid.org/0000-0001-6781-2191" TargetMode="External" Id="rId84"/><Relationship Type="http://schemas.openxmlformats.org/officeDocument/2006/relationships/hyperlink" Target="https://www.scopus.com/authid/detail.uri?authorId=57203140922" TargetMode="External" Id="rId85"/><Relationship Type="http://schemas.openxmlformats.org/officeDocument/2006/relationships/hyperlink" Target="https://orcid.org/0000-0002-2208-1572" TargetMode="External" Id="rId86"/><Relationship Type="http://schemas.openxmlformats.org/officeDocument/2006/relationships/hyperlink" Target="https://www.scopus.com/authid/detail.uri?authorId=57206945613" TargetMode="External" Id="rId87"/><Relationship Type="http://schemas.openxmlformats.org/officeDocument/2006/relationships/hyperlink" Target="https://orcid.org/0000-0002-7566-2282" TargetMode="External" Id="rId88"/><Relationship Type="http://schemas.openxmlformats.org/officeDocument/2006/relationships/hyperlink" Target="https://www.scopus.com/authid/detail.uri?authorId=24447869600" TargetMode="External" Id="rId89"/><Relationship Type="http://schemas.openxmlformats.org/officeDocument/2006/relationships/hyperlink" Target="https://orcid.org/0000-0003-3907-6785" TargetMode="External" Id="rId90"/><Relationship Type="http://schemas.openxmlformats.org/officeDocument/2006/relationships/hyperlink" Target="https://www.scopus.com/authid/detail.uri?authorId=35606859900" TargetMode="External" Id="rId91"/><Relationship Type="http://schemas.openxmlformats.org/officeDocument/2006/relationships/hyperlink" Target="https://www.scopus.com/redirect.uri?url=https://orcid.org/0000-0003-2925-3020&amp;authorId=36109791700&amp;origin=AuthorProfile&amp;orcId=0000-0003-2925-3020&amp;category=orcidLink%22" TargetMode="External" Id="rId92"/><Relationship Type="http://schemas.openxmlformats.org/officeDocument/2006/relationships/hyperlink" Target="https://www.scopus.com/authid/detail.uri?authorId=36109791700" TargetMode="External" Id="rId93"/><Relationship Type="http://schemas.openxmlformats.org/officeDocument/2006/relationships/hyperlink" Target="https://orcid.org/0000-0001-5410-8576" TargetMode="External" Id="rId94"/><Relationship Type="http://schemas.openxmlformats.org/officeDocument/2006/relationships/hyperlink" Target="https://orcid.org/0000-0001-9548-5634" TargetMode="External" Id="rId95"/><Relationship Type="http://schemas.openxmlformats.org/officeDocument/2006/relationships/hyperlink" Target="https://www.scopus.com/authid/detail.uri?authorId=57212172025" TargetMode="External" Id="rId96"/><Relationship Type="http://schemas.openxmlformats.org/officeDocument/2006/relationships/hyperlink" Target="https://orcid.org/0000-0001-7449-6887" TargetMode="External" Id="rId97"/><Relationship Type="http://schemas.openxmlformats.org/officeDocument/2006/relationships/hyperlink" Target="https://www.scopus.com/authid/detail.uri?authorId=57208081140&amp;amp;eid=2-s2.0-85063734009" TargetMode="External" Id="rId98"/><Relationship Type="http://schemas.openxmlformats.org/officeDocument/2006/relationships/hyperlink" Target="https://orcid.org/0000-0003-1110-9602" TargetMode="External" Id="rId99"/><Relationship Type="http://schemas.openxmlformats.org/officeDocument/2006/relationships/hyperlink" Target="https://www.scopus.com/authid/detail.uri?authorId=57216435696" TargetMode="External" Id="rId100"/><Relationship Type="http://schemas.openxmlformats.org/officeDocument/2006/relationships/hyperlink" Target="http://orcid.org/0000-0001-9063-9657" TargetMode="External" Id="rId101"/><Relationship Type="http://schemas.openxmlformats.org/officeDocument/2006/relationships/hyperlink" Target="https://www.scopus.com/authid/detail.uri?authorId=57197855074" TargetMode="External" Id="rId102"/><Relationship Type="http://schemas.openxmlformats.org/officeDocument/2006/relationships/hyperlink" Target="https://www.scopus.com/redirect.uri?url=https://orcid.org/0000-0002-0300-3886&amp;authorId=57220778035&amp;origin=AuthorProfile&amp;orcId=0000-0002-0300-3886&amp;category=orcidLink%22" TargetMode="External" Id="rId103"/><Relationship Type="http://schemas.openxmlformats.org/officeDocument/2006/relationships/hyperlink" Target="https://www.scopus.com/authid/detail.uri?authorId=57220778035&amp;amp;eid=2-s2.0-85097603790" TargetMode="External" Id="rId104"/><Relationship Type="http://schemas.openxmlformats.org/officeDocument/2006/relationships/hyperlink" Target="https://orcid.org/0000-0003-3096-7653" TargetMode="External" Id="rId105"/><Relationship Type="http://schemas.openxmlformats.org/officeDocument/2006/relationships/hyperlink" Target="https://www.scopus.com/authid/detail.uri?authorId=57215826354" TargetMode="External" Id="rId106"/><Relationship Type="http://schemas.openxmlformats.org/officeDocument/2006/relationships/hyperlink" Target="https://orcid.org/0000-0002-3609-8893" TargetMode="External" Id="rId107"/><Relationship Type="http://schemas.openxmlformats.org/officeDocument/2006/relationships/hyperlink" Target="http://orcid.org/0000-0001-7233-9650" TargetMode="External" Id="rId108"/><Relationship Type="http://schemas.openxmlformats.org/officeDocument/2006/relationships/hyperlink" Target="http://orcid.org/0000-0001-9655-6684" TargetMode="External" Id="rId109"/><Relationship Type="http://schemas.openxmlformats.org/officeDocument/2006/relationships/hyperlink" Target="http://orcid.org/0000-0002-9177-8787" TargetMode="External" Id="rId110"/><Relationship Type="http://schemas.openxmlformats.org/officeDocument/2006/relationships/hyperlink" Target="https://www.scopus.com/authid/detail.uri?authorId=57203149050" TargetMode="External" Id="rId111"/><Relationship Type="http://schemas.openxmlformats.org/officeDocument/2006/relationships/hyperlink" Target="http://orcid.org/0000-0001-7850-9358" TargetMode="External" Id="rId112"/><Relationship Type="http://schemas.openxmlformats.org/officeDocument/2006/relationships/hyperlink" Target="https://www.scopus.com/authid/detail.uri?authorId=57201895842" TargetMode="External" Id="rId113"/><Relationship Type="http://schemas.openxmlformats.org/officeDocument/2006/relationships/hyperlink" Target="https://orcid.org/0000-0003-3250-6172" TargetMode="External" Id="rId114"/><Relationship Type="http://schemas.openxmlformats.org/officeDocument/2006/relationships/hyperlink" Target="https://orcid.org/0000-0002-1121-6654" TargetMode="External" Id="rId115"/><Relationship Type="http://schemas.openxmlformats.org/officeDocument/2006/relationships/hyperlink" Target="https://www.scopus.com/authid/detail.uri?authorId=56556680000" TargetMode="External" Id="rId116"/><Relationship Type="http://schemas.openxmlformats.org/officeDocument/2006/relationships/hyperlink" Target="https://orcid.org/0000-0002-9385-7411" TargetMode="External" Id="rId117"/><Relationship Type="http://schemas.openxmlformats.org/officeDocument/2006/relationships/hyperlink" Target="https://www.scopus.com/authid/detail.uri?authorId=36683515900" TargetMode="External" Id="rId118"/><Relationship Type="http://schemas.openxmlformats.org/officeDocument/2006/relationships/hyperlink" Target="http://orcid.org/0000-0002-4043-487X" TargetMode="External" Id="rId119"/><Relationship Type="http://schemas.openxmlformats.org/officeDocument/2006/relationships/hyperlink" Target="https://www.scopus.com/authid/detail.uri?origin=resultslist&amp;authorId=57200814918" TargetMode="External" Id="rId120"/><Relationship Type="http://schemas.openxmlformats.org/officeDocument/2006/relationships/hyperlink" Target="https://orcid.org/0000-0003-2141-4969" TargetMode="External" Id="rId121"/><Relationship Type="http://schemas.openxmlformats.org/officeDocument/2006/relationships/hyperlink" Target="https://www.scopus.com/authid/detail.uri?authorId=6505759579" TargetMode="External" Id="rId122"/><Relationship Type="http://schemas.openxmlformats.org/officeDocument/2006/relationships/hyperlink" Target="https://www.scopus.com/authid/detail.uri?authorId=26423414100" TargetMode="External" Id="rId123"/><Relationship Type="http://schemas.openxmlformats.org/officeDocument/2006/relationships/hyperlink" Target="https://orcid.org/0000-0002-0197-6561" TargetMode="External" Id="rId124"/><Relationship Type="http://schemas.openxmlformats.org/officeDocument/2006/relationships/hyperlink" Target="https://www.scopus.com/authid/detail.uri?authorId=35577652100" TargetMode="External" Id="rId125"/><Relationship Type="http://schemas.openxmlformats.org/officeDocument/2006/relationships/hyperlink" Target="https://orcid.org/0000-0002-5287-9833" TargetMode="External" Id="rId126"/><Relationship Type="http://schemas.openxmlformats.org/officeDocument/2006/relationships/hyperlink" Target="https://www.scopus.com/authid/detail.uri?authorId=56669967900" TargetMode="External" Id="rId127"/><Relationship Type="http://schemas.openxmlformats.org/officeDocument/2006/relationships/hyperlink" Target="https://orcid.org/0000-0001-7964-2361" TargetMode="External" Id="rId128"/><Relationship Type="http://schemas.openxmlformats.org/officeDocument/2006/relationships/hyperlink" Target="https://www.scopus.com/authid/detail.uri?authorId=56440024900" TargetMode="External" Id="rId129"/><Relationship Type="http://schemas.openxmlformats.org/officeDocument/2006/relationships/hyperlink" Target="https://orcid.org/0000-0001-9605-1475" TargetMode="External" Id="rId130"/><Relationship Type="http://schemas.openxmlformats.org/officeDocument/2006/relationships/hyperlink" Target="https://www.scopus.com/authid/detail.uri?authorId=56940725900&amp;amp;eid=2-s2.0-84946031217" TargetMode="External" Id="rId131"/><Relationship Type="http://schemas.openxmlformats.org/officeDocument/2006/relationships/hyperlink" Target="https://orcid.org/0000-0002-3240-139X" TargetMode="External" Id="rId132"/><Relationship Type="http://schemas.openxmlformats.org/officeDocument/2006/relationships/hyperlink" Target="https://orcid.org/0000-0002-6029-0199" TargetMode="External" Id="rId133"/><Relationship Type="http://schemas.openxmlformats.org/officeDocument/2006/relationships/hyperlink" Target="https://www.scopus.com/authid/detail.uri?authorId=55225659400" TargetMode="External" Id="rId134"/><Relationship Type="http://schemas.openxmlformats.org/officeDocument/2006/relationships/hyperlink" Target="https://orcid.org/0000-0001-6904-3138" TargetMode="External" Id="rId135"/><Relationship Type="http://schemas.openxmlformats.org/officeDocument/2006/relationships/hyperlink" Target="https://www.scopus.com/authid/detail.uri?authorId=6506666531" TargetMode="External" Id="rId136"/><Relationship Type="http://schemas.openxmlformats.org/officeDocument/2006/relationships/hyperlink" Target="https://orcid.org/0000-0002-1791-1455" TargetMode="External" Id="rId137"/><Relationship Type="http://schemas.openxmlformats.org/officeDocument/2006/relationships/hyperlink" Target="https://www.scopus.com/authid/detail.uri?authorId=7007051102" TargetMode="External" Id="rId138"/><Relationship Type="http://schemas.openxmlformats.org/officeDocument/2006/relationships/hyperlink" Target="https://orcid.org/0000-0001-6080-237X" TargetMode="External" Id="rId139"/><Relationship Type="http://schemas.openxmlformats.org/officeDocument/2006/relationships/hyperlink" Target="https://www.scopus.com/authid/detail.uri?authorId=57214130791" TargetMode="External" Id="rId140"/><Relationship Type="http://schemas.openxmlformats.org/officeDocument/2006/relationships/hyperlink" Target="https://orcid.org/0000-0002-8799-7813" TargetMode="External" Id="rId141"/><Relationship Type="http://schemas.openxmlformats.org/officeDocument/2006/relationships/hyperlink" Target="https://www.scopus.com/authid/detail.uri?authorId=55976299700" TargetMode="External" Id="rId142"/><Relationship Type="http://schemas.openxmlformats.org/officeDocument/2006/relationships/hyperlink" Target="http://orcid.org/0000-0001-9072-1634" TargetMode="External" Id="rId143"/><Relationship Type="http://schemas.openxmlformats.org/officeDocument/2006/relationships/hyperlink" Target="https://www.scopus.com/authid/detail.uri?origin=resultslist&amp;authorId=57220059869&amp;zone=" TargetMode="External" Id="rId144"/><Relationship Type="http://schemas.openxmlformats.org/officeDocument/2006/relationships/hyperlink" Target="https://orcid.org/0000-0003-4229-9904" TargetMode="External" Id="rId145"/><Relationship Type="http://schemas.openxmlformats.org/officeDocument/2006/relationships/hyperlink" Target="https://www.scopus.com/authid/detail.uri?authorId=9636701100" TargetMode="External" Id="rId146"/><Relationship Type="http://schemas.openxmlformats.org/officeDocument/2006/relationships/hyperlink" Target="https://orcid.org/0000-0002-0034-8598" TargetMode="External" Id="rId147"/><Relationship Type="http://schemas.openxmlformats.org/officeDocument/2006/relationships/hyperlink" Target="https://www.scopus.com/authid/detail.uri?authorId=56486144100" TargetMode="External" Id="rId148"/><Relationship Type="http://schemas.openxmlformats.org/officeDocument/2006/relationships/hyperlink" Target="https://orcid.org/0000-0002-5912-4126" TargetMode="External" Id="rId149"/><Relationship Type="http://schemas.openxmlformats.org/officeDocument/2006/relationships/hyperlink" Target="https://www.scopus.com/authid/detail.uri?authorId=57207762084" TargetMode="External" Id="rId150"/><Relationship Type="http://schemas.openxmlformats.org/officeDocument/2006/relationships/hyperlink" Target="https://orcid.org/0000-0002-7659-8796" TargetMode="External" Id="rId151"/><Relationship Type="http://schemas.openxmlformats.org/officeDocument/2006/relationships/hyperlink" Target="https://www.scopus.com/authid/detail.uri?authorId=15077523700" TargetMode="External" Id="rId152"/><Relationship Type="http://schemas.openxmlformats.org/officeDocument/2006/relationships/hyperlink" Target="https://orcid.org/0000-0002-4572-2838" TargetMode="External" Id="rId153"/><Relationship Type="http://schemas.openxmlformats.org/officeDocument/2006/relationships/hyperlink" Target="https://orcid.org/0000-0002-9054-9894" TargetMode="External" Id="rId154"/><Relationship Type="http://schemas.openxmlformats.org/officeDocument/2006/relationships/hyperlink" Target="https://www.scopus.com/authid/detail.uri?authorId=56618685100" TargetMode="External" Id="rId155"/><Relationship Type="http://schemas.openxmlformats.org/officeDocument/2006/relationships/hyperlink" Target="https://orcid.org/0000-0002-4033-7746" TargetMode="External" Id="rId156"/><Relationship Type="http://schemas.openxmlformats.org/officeDocument/2006/relationships/hyperlink" Target="https://www.scopus.com/authid/detail.uri?authorId=8214864300" TargetMode="External" Id="rId157"/><Relationship Type="http://schemas.openxmlformats.org/officeDocument/2006/relationships/hyperlink" Target="https://orcid.org/0000-0002-9125-2363" TargetMode="External" Id="rId158"/><Relationship Type="http://schemas.openxmlformats.org/officeDocument/2006/relationships/hyperlink" Target="https://www.scopus.com/authid/detail.uri?authorId=57203515764" TargetMode="External" Id="rId159"/><Relationship Type="http://schemas.openxmlformats.org/officeDocument/2006/relationships/hyperlink" Target="https://orcid.org/0000-0001-8767-3459" TargetMode="External" Id="rId160"/><Relationship Type="http://schemas.openxmlformats.org/officeDocument/2006/relationships/hyperlink" Target="https://orcid.org/0000-0002-8843-7949" TargetMode="External" Id="rId161"/><Relationship Type="http://schemas.openxmlformats.org/officeDocument/2006/relationships/hyperlink" Target="https://www.scopus.com/authid/detail.uri?authorId=57008866400" TargetMode="External" Id="rId162"/><Relationship Type="http://schemas.openxmlformats.org/officeDocument/2006/relationships/hyperlink" Target="https://orcid.org/0000-0002-0558-6448" TargetMode="External" Id="rId163"/><Relationship Type="http://schemas.openxmlformats.org/officeDocument/2006/relationships/hyperlink" Target="https://www.scopus.com/authid/detail.uri?authorId=57189250222" TargetMode="External" Id="rId164"/><Relationship Type="http://schemas.openxmlformats.org/officeDocument/2006/relationships/hyperlink" Target="https://orcid.org/0000-0003-3809-149X" TargetMode="External" Id="rId165"/><Relationship Type="http://schemas.openxmlformats.org/officeDocument/2006/relationships/hyperlink" Target="https://www.scopus.com/authid/detail.uri?authorId=6603590390" TargetMode="External" Id="rId166"/><Relationship Type="http://schemas.openxmlformats.org/officeDocument/2006/relationships/hyperlink" Target="https://orcid.org/0000-0002-3294-4220" TargetMode="External" Id="rId167"/><Relationship Type="http://schemas.openxmlformats.org/officeDocument/2006/relationships/hyperlink" Target="https://www.scopus.com/authid/detail.uri?authorId=57191956780&amp;amp;eid=2-s2.0-84995486978" TargetMode="External" Id="rId168"/><Relationship Type="http://schemas.openxmlformats.org/officeDocument/2006/relationships/hyperlink" Target="https://orcid.org/0000-0003-3042-478X" TargetMode="External" Id="rId169"/><Relationship Type="http://schemas.openxmlformats.org/officeDocument/2006/relationships/hyperlink" Target="https://orcid.org/0000-0002-2564-6903" TargetMode="External" Id="rId170"/><Relationship Type="http://schemas.openxmlformats.org/officeDocument/2006/relationships/hyperlink" Target="https://www.scopus.com/authid/detail.uri?authorId=57444398500&amp;origin=recordpage" TargetMode="External" Id="rId171"/><Relationship Type="http://schemas.openxmlformats.org/officeDocument/2006/relationships/hyperlink" Target="https://orcid.org/0000-0001-6275-9125" TargetMode="External" Id="rId172"/><Relationship Type="http://schemas.openxmlformats.org/officeDocument/2006/relationships/hyperlink" Target="https://www.scopus.com/authid/detail.uri?authorId=6506789308" TargetMode="External" Id="rId173"/><Relationship Type="http://schemas.openxmlformats.org/officeDocument/2006/relationships/hyperlink" Target="https://orcid.org/0000-0001-8585-5013" TargetMode="External" Id="rId174"/><Relationship Type="http://schemas.openxmlformats.org/officeDocument/2006/relationships/hyperlink" Target="https://orcid.org/0000-0003-2453-5504" TargetMode="External" Id="rId175"/><Relationship Type="http://schemas.openxmlformats.org/officeDocument/2006/relationships/hyperlink" Target="https://www.scopus.com/authid/detail.uri?authorId=57885019400" TargetMode="External" Id="rId176"/><Relationship Type="http://schemas.openxmlformats.org/officeDocument/2006/relationships/hyperlink" Target="https://orcid.org/0000-0001-8997-3412" TargetMode="External" Id="rId177"/><Relationship Type="http://schemas.openxmlformats.org/officeDocument/2006/relationships/hyperlink" Target="https://orcid.org/0000-0001-7722-0923" TargetMode="External" Id="rId178"/><Relationship Type="http://schemas.openxmlformats.org/officeDocument/2006/relationships/hyperlink" Target="https://www.scopus.com/authid/detail.uri?authorId=24329227200" TargetMode="External" Id="rId179"/><Relationship Type="http://schemas.openxmlformats.org/officeDocument/2006/relationships/hyperlink" Target="https://www.scopus.com/authid/detail.uri?authorId=9435837100&amp;amp;eid=2-s2.0-28044439216" TargetMode="External" Id="rId180"/><Relationship Type="http://schemas.openxmlformats.org/officeDocument/2006/relationships/hyperlink" Target="https://orcid.org/0000-0001-5929-3256" TargetMode="External" Id="rId181"/><Relationship Type="http://schemas.openxmlformats.org/officeDocument/2006/relationships/hyperlink" Target="https://www.scopus.com/authid/detail.uri?authorId=57207775848" TargetMode="External" Id="rId182"/><Relationship Type="http://schemas.openxmlformats.org/officeDocument/2006/relationships/hyperlink" Target="https://orcid.org/0000-0003-0734-4028" TargetMode="External" Id="rId183"/><Relationship Type="http://schemas.openxmlformats.org/officeDocument/2006/relationships/hyperlink" Target="https://www.scopus.com/authid/detail.uri?authorId=56125026000" TargetMode="External" Id="rId184"/><Relationship Type="http://schemas.openxmlformats.org/officeDocument/2006/relationships/hyperlink" Target="https://orcid.org/0000-0003-1719-7586" TargetMode="External" Id="rId185"/><Relationship Type="http://schemas.openxmlformats.org/officeDocument/2006/relationships/hyperlink" Target="https://www.scopus.com/authid/detail.uri?authorId=6504344206&amp;amp;eid=2-s2.0-0033339377" TargetMode="External" Id="rId186"/><Relationship Type="http://schemas.openxmlformats.org/officeDocument/2006/relationships/hyperlink" Target="https://orcid.org/0000-0002-7196-5286" TargetMode="External" Id="rId187"/><Relationship Type="http://schemas.openxmlformats.org/officeDocument/2006/relationships/hyperlink" Target="https://www.scopus.com/authid/detail.uri?authorId=57215831724" TargetMode="External" Id="rId188"/><Relationship Type="http://schemas.openxmlformats.org/officeDocument/2006/relationships/hyperlink" Target="https://orcid.org/0000-0002-1390-3116" TargetMode="External" Id="rId189"/><Relationship Type="http://schemas.openxmlformats.org/officeDocument/2006/relationships/hyperlink" Target="https://www.scopus.com/authid/detail.uri?authorId=56007783500" TargetMode="External" Id="rId190"/><Relationship Type="http://schemas.openxmlformats.org/officeDocument/2006/relationships/hyperlink" Target="https://orcid.org/0000-0003-3423-2371" TargetMode="External" Id="rId191"/><Relationship Type="http://schemas.openxmlformats.org/officeDocument/2006/relationships/hyperlink" Target="https://www.scopus.com/authid/detail.uri?authorId=56535422600" TargetMode="External" Id="rId192"/><Relationship Type="http://schemas.openxmlformats.org/officeDocument/2006/relationships/hyperlink" Target="https://orcid.org/0000-0003-1993-6717" TargetMode="External" Id="rId193"/><Relationship Type="http://schemas.openxmlformats.org/officeDocument/2006/relationships/hyperlink" Target="https://www.scopus.com/authid/detail.uri?authorId=57202339038" TargetMode="External" Id="rId194"/><Relationship Type="http://schemas.openxmlformats.org/officeDocument/2006/relationships/hyperlink" Target="https://orcid.org/0000-0002-3035-7356" TargetMode="External" Id="rId195"/><Relationship Type="http://schemas.openxmlformats.org/officeDocument/2006/relationships/hyperlink" Target="https://www.scopus.com/authid/detail.uri?authorId=6603317716" TargetMode="External" Id="rId196"/><Relationship Type="http://schemas.openxmlformats.org/officeDocument/2006/relationships/hyperlink" Target="https://orcid.org/0000-0002-3263-5268" TargetMode="External" Id="rId197"/><Relationship Type="http://schemas.openxmlformats.org/officeDocument/2006/relationships/hyperlink" Target="https://www.scopus.com/authid/detail.uri?authorId=6701855238" TargetMode="External" Id="rId198"/><Relationship Type="http://schemas.openxmlformats.org/officeDocument/2006/relationships/hyperlink" Target="https://orcid.org/0000-0002-0845-8070" TargetMode="External" Id="rId199"/><Relationship Type="http://schemas.openxmlformats.org/officeDocument/2006/relationships/hyperlink" Target="https://www.scopus.com/authid/detail.uri?authorId=16401507200" TargetMode="External" Id="rId200"/><Relationship Type="http://schemas.openxmlformats.org/officeDocument/2006/relationships/hyperlink" Target="https://orcid.org/0000-0001-9058-1344" TargetMode="External" Id="rId201"/><Relationship Type="http://schemas.openxmlformats.org/officeDocument/2006/relationships/hyperlink" Target="https://www.scopus.com/authid/detail.uri?authorId=15069519100&amp;amp;eid=2-s2.0-33751200355" TargetMode="External" Id="rId202"/><Relationship Type="http://schemas.openxmlformats.org/officeDocument/2006/relationships/hyperlink" Target="https://orcid.org/0000-0002-7839-6223" TargetMode="External" Id="rId203"/><Relationship Type="http://schemas.openxmlformats.org/officeDocument/2006/relationships/hyperlink" Target="https://www.scopus.com/authid/detail.uri?authorId=6506997369" TargetMode="External" Id="rId204"/><Relationship Type="http://schemas.openxmlformats.org/officeDocument/2006/relationships/hyperlink" Target="https://orcid.org/0000-0001-6331-1322" TargetMode="External" Id="rId205"/><Relationship Type="http://schemas.openxmlformats.org/officeDocument/2006/relationships/hyperlink" Target="https://orcid.org/0000-0003-3716-9638" TargetMode="External" Id="rId206"/><Relationship Type="http://schemas.openxmlformats.org/officeDocument/2006/relationships/hyperlink" Target="https://www.scopus.com/authid/detail.uri?authorId=20433339500" TargetMode="External" Id="rId207"/><Relationship Type="http://schemas.openxmlformats.org/officeDocument/2006/relationships/hyperlink" Target="https://orcid.org/0000-0003-4486-8648" TargetMode="External" Id="rId208"/><Relationship Type="http://schemas.openxmlformats.org/officeDocument/2006/relationships/hyperlink" Target="https://www.scopus.com/authid/detail.uri?authorId=14632007700" TargetMode="External" Id="rId209"/><Relationship Type="http://schemas.openxmlformats.org/officeDocument/2006/relationships/hyperlink" Target="https://orcid.org/0000-0002-2645-7872" TargetMode="External" Id="rId210"/><Relationship Type="http://schemas.openxmlformats.org/officeDocument/2006/relationships/hyperlink" Target="https://www.scopus.com/authid/detail.uri?authorId=24479367300" TargetMode="External" Id="rId211"/><Relationship Type="http://schemas.openxmlformats.org/officeDocument/2006/relationships/hyperlink" Target="https://orcid.org/0000-0001-6467-7983" TargetMode="External" Id="rId212"/><Relationship Type="http://schemas.openxmlformats.org/officeDocument/2006/relationships/hyperlink" Target="https://orcid.org/0000-0002-5759-8897" TargetMode="External" Id="rId213"/><Relationship Type="http://schemas.openxmlformats.org/officeDocument/2006/relationships/hyperlink" Target="https://www.scopus.com/authid/detail.uri?authorId=57211745256" TargetMode="External" Id="rId214"/><Relationship Type="http://schemas.openxmlformats.org/officeDocument/2006/relationships/hyperlink" Target="https://www.scopus.com/authid/detail.uri?authorId=56440231900" TargetMode="External" Id="rId215"/><Relationship Type="http://schemas.openxmlformats.org/officeDocument/2006/relationships/hyperlink" Target="https://orcid.org/0000-0002-2258-4006" TargetMode="External" Id="rId216"/><Relationship Type="http://schemas.openxmlformats.org/officeDocument/2006/relationships/hyperlink" Target="https://www.scopus.com/authid/detail.uri?authorId=6602929972" TargetMode="External" Id="rId217"/><Relationship Type="http://schemas.openxmlformats.org/officeDocument/2006/relationships/hyperlink" Target="https://www.scopus.com/redirect.uri?url=https://orcid.org/0000-0003-0156-7589&amp;authorId=57189384721&amp;origin=AuthorProfile&amp;orcId=0000-0003-0156-7589&amp;category=orcidLink%22" TargetMode="External" Id="rId218"/><Relationship Type="http://schemas.openxmlformats.org/officeDocument/2006/relationships/hyperlink" Target="https://www.scopus.com/authid/detail.uri?authorId=57189384721" TargetMode="External" Id="rId219"/><Relationship Type="http://schemas.openxmlformats.org/officeDocument/2006/relationships/hyperlink" Target="https://orcid.org/0000-0001-7286-413X" TargetMode="External" Id="rId220"/><Relationship Type="http://schemas.openxmlformats.org/officeDocument/2006/relationships/hyperlink" Target="https://www.scopus.com/authid/detail.uri?authorId=57201579375" TargetMode="External" Id="rId221"/><Relationship Type="http://schemas.openxmlformats.org/officeDocument/2006/relationships/hyperlink" Target="https://orcid.org/0000-0001-6494-9184" TargetMode="External" Id="rId222"/><Relationship Type="http://schemas.openxmlformats.org/officeDocument/2006/relationships/hyperlink" Target="https://www.scopus.com/authid/detail.uri?authorId=23994785200" TargetMode="External" Id="rId223"/><Relationship Type="http://schemas.openxmlformats.org/officeDocument/2006/relationships/hyperlink" Target="https://www.scopus.com/authid/detail.uri?authorId=57190444905" TargetMode="External" Id="rId224"/><Relationship Type="http://schemas.openxmlformats.org/officeDocument/2006/relationships/hyperlink" Target="https://www.scopus.com/authid/detail.uri?authorId=57218436238&amp;amp;eid=2-s2.0-85089171492" TargetMode="External" Id="rId225"/><Relationship Type="http://schemas.openxmlformats.org/officeDocument/2006/relationships/hyperlink" Target="https://orcid.org/0000-0002-4399-2367" TargetMode="External" Id="rId226"/><Relationship Type="http://schemas.openxmlformats.org/officeDocument/2006/relationships/hyperlink" Target="https://www.scopus.com/authid/detail.uri?authorId=57207779367" TargetMode="External" Id="rId227"/><Relationship Type="http://schemas.openxmlformats.org/officeDocument/2006/relationships/hyperlink" Target="http://orcid.org/0000-0002-5762-9884" TargetMode="External" Id="rId228"/><Relationship Type="http://schemas.openxmlformats.org/officeDocument/2006/relationships/hyperlink" Target="https://orcid.org/0000-0001-8564-8487" TargetMode="External" Id="rId229"/><Relationship Type="http://schemas.openxmlformats.org/officeDocument/2006/relationships/hyperlink" Target="https://www.scopus.com/authid/detail.uri?authorId=57210336548&amp;amp;eid=2-s2.0-85070392992" TargetMode="External" Id="rId230"/><Relationship Type="http://schemas.openxmlformats.org/officeDocument/2006/relationships/hyperlink" Target="https://orcid.org/0000-0003-1850-1930" TargetMode="External" Id="rId231"/><Relationship Type="http://schemas.openxmlformats.org/officeDocument/2006/relationships/hyperlink" Target="https://orcid.org/0000-0002-2272-5227" TargetMode="External" Id="rId232"/><Relationship Type="http://schemas.openxmlformats.org/officeDocument/2006/relationships/hyperlink" Target="https://www.scopus.com/authid/detail.uri?authorId=57209640958&amp;amp;eid=2-s2.0-85068314441" TargetMode="External" Id="rId233"/><Relationship Type="http://schemas.openxmlformats.org/officeDocument/2006/relationships/hyperlink" Target="https://orcid.org/0000-0002-1421-0864" TargetMode="External" Id="rId234"/><Relationship Type="http://schemas.openxmlformats.org/officeDocument/2006/relationships/hyperlink" Target="https://www.scopus.com/authid/detail.uri?authorId=57210360203&amp;amp;eid=2-s2.0-85070465777" TargetMode="External" Id="rId235"/><Relationship Type="http://schemas.openxmlformats.org/officeDocument/2006/relationships/hyperlink" Target="https://orcid.org/0000-0001-9271-5043" TargetMode="External" Id="rId236"/><Relationship Type="http://schemas.openxmlformats.org/officeDocument/2006/relationships/hyperlink" Target="https://www.scopus.com/authid/detail.uri?authorId=57194704318" TargetMode="External" Id="rId237"/><Relationship Type="http://schemas.openxmlformats.org/officeDocument/2006/relationships/hyperlink" Target="https://orcid.org/0000-0002-7884-8613" TargetMode="External" Id="rId238"/><Relationship Type="http://schemas.openxmlformats.org/officeDocument/2006/relationships/hyperlink" Target="https://www.scopus.com/authid/detail.uri?authorId=57194703502" TargetMode="External" Id="rId239"/><Relationship Type="http://schemas.openxmlformats.org/officeDocument/2006/relationships/hyperlink" Target="https://orcid.org/0000-0002-0194-0315" TargetMode="External" Id="rId240"/><Relationship Type="http://schemas.openxmlformats.org/officeDocument/2006/relationships/hyperlink" Target="https://www.scopus.com/authid/detail.uri?authorId=57196298121" TargetMode="External" Id="rId241"/><Relationship Type="http://schemas.openxmlformats.org/officeDocument/2006/relationships/hyperlink" Target="https://orcid.org/0000-0003-4020-8052" TargetMode="External" Id="rId242"/><Relationship Type="http://schemas.openxmlformats.org/officeDocument/2006/relationships/hyperlink" Target="https://orcid.org/0000-0003-4489-3819" TargetMode="External" Id="rId243"/><Relationship Type="http://schemas.openxmlformats.org/officeDocument/2006/relationships/hyperlink" Target="https://www.scopus.com/authid/detail.uri?authorId=57209023773" TargetMode="External" Id="rId244"/><Relationship Type="http://schemas.openxmlformats.org/officeDocument/2006/relationships/hyperlink" Target="https://orcid.org/0000-0002-8865-0838" TargetMode="External" Id="rId245"/><Relationship Type="http://schemas.openxmlformats.org/officeDocument/2006/relationships/hyperlink" Target="https://orcid.org/0000-0002-3187-1621" TargetMode="External" Id="rId246"/><Relationship Type="http://schemas.openxmlformats.org/officeDocument/2006/relationships/hyperlink" Target="https://www.scopus.com/authid/detail.uri?authorId=56652460600" TargetMode="External" Id="rId247"/><Relationship Type="http://schemas.openxmlformats.org/officeDocument/2006/relationships/hyperlink" Target="https://orcid.org/0000-0002-3279-3135" TargetMode="External" Id="rId248"/><Relationship Type="http://schemas.openxmlformats.org/officeDocument/2006/relationships/hyperlink" Target="https://www.scopus.com/authid/detail.uri?authorId=56940612600" TargetMode="External" Id="rId249"/><Relationship Type="http://schemas.openxmlformats.org/officeDocument/2006/relationships/hyperlink" Target="https://orcid.org/0000-0001-6747-9130" TargetMode="External" Id="rId250"/><Relationship Type="http://schemas.openxmlformats.org/officeDocument/2006/relationships/hyperlink" Target="https://www.scopus.com/authid/detail.uri?authorId=57199330199" TargetMode="External" Id="rId251"/><Relationship Type="http://schemas.openxmlformats.org/officeDocument/2006/relationships/hyperlink" Target="https://orcid.org/0000-0001-8855-7556" TargetMode="External" Id="rId252"/><Relationship Type="http://schemas.openxmlformats.org/officeDocument/2006/relationships/hyperlink" Target="https://orcid.org/0000-0002-9931-9964" TargetMode="External" Id="rId253"/><Relationship Type="http://schemas.openxmlformats.org/officeDocument/2006/relationships/hyperlink" Target="https://www.scopus.com/authid/detail.uri?authorId=57193449011" TargetMode="External" Id="rId254"/><Relationship Type="http://schemas.openxmlformats.org/officeDocument/2006/relationships/hyperlink" Target="https://orcid.org/0000-0003-1036-5436" TargetMode="External" Id="rId255"/><Relationship Type="http://schemas.openxmlformats.org/officeDocument/2006/relationships/hyperlink" Target="https://orcid.org/0000-0003-1825-399X" TargetMode="External" Id="rId256"/><Relationship Type="http://schemas.openxmlformats.org/officeDocument/2006/relationships/hyperlink" Target="https://orcid.org/0000-0003-2208-1166" TargetMode="External" Id="rId257"/><Relationship Type="http://schemas.openxmlformats.org/officeDocument/2006/relationships/hyperlink" Target="https://www.scopus.com/authid/detail.uri?authorId=6603636403" TargetMode="External" Id="rId258"/><Relationship Type="http://schemas.openxmlformats.org/officeDocument/2006/relationships/hyperlink" Target="https://orcid.org/0000-0002-5555-8429" TargetMode="External" Id="rId259"/><Relationship Type="http://schemas.openxmlformats.org/officeDocument/2006/relationships/hyperlink" Target="https://www.scopus.com/authid/detail.uri?authorId=57205547513&amp;amp;eid=2-s2.0-85060482029" TargetMode="External" Id="rId260"/><Relationship Type="http://schemas.openxmlformats.org/officeDocument/2006/relationships/hyperlink" Target="https://orcid.org/0000-0001-8910-2609" TargetMode="External" Id="rId261"/><Relationship Type="http://schemas.openxmlformats.org/officeDocument/2006/relationships/hyperlink" Target="https://www.scopus.com/authid/detail.uri?origin=AuthorProfile&amp;authorId=57207768136" TargetMode="External" Id="rId262"/><Relationship Type="http://schemas.openxmlformats.org/officeDocument/2006/relationships/hyperlink" Target="https://orcid.org/0000-0002-7057-2982" TargetMode="External" Id="rId263"/><Relationship Type="http://schemas.openxmlformats.org/officeDocument/2006/relationships/hyperlink" Target="https://www.scopus.com/authid/detail.uri?authorId=55183924600" TargetMode="External" Id="rId264"/><Relationship Type="http://schemas.openxmlformats.org/officeDocument/2006/relationships/hyperlink" Target="https://www.scopus.com/authid/detail.uri?authorId=7004105880" TargetMode="External" Id="rId265"/><Relationship Type="http://schemas.openxmlformats.org/officeDocument/2006/relationships/hyperlink" Target="https://orcid.org/0000-0002-2438-0904" TargetMode="External" Id="rId266"/><Relationship Type="http://schemas.openxmlformats.org/officeDocument/2006/relationships/hyperlink" Target="https://www.scopus.com/authid/detail.uri?authorId=57196287026&amp;eid=2-s2.0-85032572683" TargetMode="External" Id="rId267"/><Relationship Type="http://schemas.openxmlformats.org/officeDocument/2006/relationships/hyperlink" Target="https://orcid.org/0000-0001-5777-8014" TargetMode="External" Id="rId268"/><Relationship Type="http://schemas.openxmlformats.org/officeDocument/2006/relationships/hyperlink" Target="https://www.scopus.com/authid/detail.uri?authorId=9636886100" TargetMode="External" Id="rId269"/><Relationship Type="http://schemas.openxmlformats.org/officeDocument/2006/relationships/hyperlink" Target="https://orcid.org/0000-0002-0364-988X" TargetMode="External" Id="rId270"/><Relationship Type="http://schemas.openxmlformats.org/officeDocument/2006/relationships/hyperlink" Target="http://orcid.org/0000-0002-6246-042X" TargetMode="External" Id="rId271"/><Relationship Type="http://schemas.openxmlformats.org/officeDocument/2006/relationships/hyperlink" Target="https://www.scopus.com/redirect.uri?url=http://www.orcid.org/0000-0001-5704-9460&amp;authorId=7102624682&amp;origin=AuthorProfile&amp;orcId=0000-0001-5704-9460&amp;category=orcidLink" TargetMode="External" Id="rId272"/><Relationship Type="http://schemas.openxmlformats.org/officeDocument/2006/relationships/hyperlink" Target="https://www.scopus.com/authid/detail.uri?authorId=7102624682" TargetMode="External" Id="rId273"/><Relationship Type="http://schemas.openxmlformats.org/officeDocument/2006/relationships/hyperlink" Target="https://orcid.org/0000-0002-9848-8360" TargetMode="External" Id="rId274"/><Relationship Type="http://schemas.openxmlformats.org/officeDocument/2006/relationships/hyperlink" Target="https://orcid.org/0000-0001-8390-1098" TargetMode="External" Id="rId275"/><Relationship Type="http://schemas.openxmlformats.org/officeDocument/2006/relationships/hyperlink" Target="https://orcid.org/0000-0001-5728-9253" TargetMode="External" Id="rId276"/><Relationship Type="http://schemas.openxmlformats.org/officeDocument/2006/relationships/hyperlink" Target="https://www.scopus.com/authid/detail.uri?authorId=6506991522" TargetMode="External" Id="rId277"/><Relationship Type="http://schemas.openxmlformats.org/officeDocument/2006/relationships/hyperlink" Target="https://www.scopus.com/authid/detail.uri?authorId=56964213400" TargetMode="External" Id="rId278"/><Relationship Type="http://schemas.openxmlformats.org/officeDocument/2006/relationships/hyperlink" Target="https://orcid.org/0000-0002-5106-5846" TargetMode="External" Id="rId279"/><Relationship Type="http://schemas.openxmlformats.org/officeDocument/2006/relationships/hyperlink" Target="https://www.scopus.com/authid/detail.uri?authorId=57207766737" TargetMode="External" Id="rId280"/><Relationship Type="http://schemas.openxmlformats.org/officeDocument/2006/relationships/hyperlink" Target="http://orcid.org/0000-0003-2725-8784" TargetMode="External" Id="rId281"/><Relationship Type="http://schemas.openxmlformats.org/officeDocument/2006/relationships/hyperlink" Target="https://www.scopus.com/authid/detail.uri?authorId=57207260441" TargetMode="External" Id="rId282"/><Relationship Type="http://schemas.openxmlformats.org/officeDocument/2006/relationships/hyperlink" Target="https://orcid.org/0000-0002-7391-3068" TargetMode="External" Id="rId283"/><Relationship Type="http://schemas.openxmlformats.org/officeDocument/2006/relationships/hyperlink" Target="https://www.scopus.com/authid/detail.uri?authorId=57188752496" TargetMode="External" Id="rId284"/><Relationship Type="http://schemas.openxmlformats.org/officeDocument/2006/relationships/hyperlink" Target="https://orcid.org/0000-0002-6703-5166" TargetMode="External" Id="rId285"/><Relationship Type="http://schemas.openxmlformats.org/officeDocument/2006/relationships/hyperlink" Target="https://www.scopus.com/authid/detail.uri?authorId=57163424300" TargetMode="External" Id="rId286"/><Relationship Type="http://schemas.openxmlformats.org/officeDocument/2006/relationships/hyperlink" Target="https://orcid.org/0000-0002-2590-7085" TargetMode="External" Id="rId287"/><Relationship Type="http://schemas.openxmlformats.org/officeDocument/2006/relationships/hyperlink" Target="https://www.scopus.com/authid/detail.uri?authorId=57190568855" TargetMode="External" Id="rId288"/><Relationship Type="http://schemas.openxmlformats.org/officeDocument/2006/relationships/hyperlink" Target="https://orcid.org/0000-0003-1164-9510" TargetMode="External" Id="rId289"/><Relationship Type="http://schemas.openxmlformats.org/officeDocument/2006/relationships/hyperlink" Target="https://orcid.org/0000-0002-8528-6428" TargetMode="External" Id="rId290"/><Relationship Type="http://schemas.openxmlformats.org/officeDocument/2006/relationships/hyperlink" Target="https://www.scopus.com/authid/detail.uri?authorId=56979094000" TargetMode="External" Id="rId291"/><Relationship Type="http://schemas.openxmlformats.org/officeDocument/2006/relationships/hyperlink" Target="http://orcid.org/0000-0002-5242-0096" TargetMode="External" Id="rId292"/><Relationship Type="http://schemas.openxmlformats.org/officeDocument/2006/relationships/hyperlink" Target="https://orcid.org/0000-0002-6061-6830" TargetMode="External" Id="rId293"/><Relationship Type="http://schemas.openxmlformats.org/officeDocument/2006/relationships/hyperlink" Target="https://orcid.org/0000-0001-5362-6558" TargetMode="External" Id="rId294"/><Relationship Type="http://schemas.openxmlformats.org/officeDocument/2006/relationships/hyperlink" Target="https://orcid.org/0000-0003-3721-8188" TargetMode="External" Id="rId295"/><Relationship Type="http://schemas.openxmlformats.org/officeDocument/2006/relationships/hyperlink" Target="https://www.scopus.com/authid/detail.uri?authorId=56825892200" TargetMode="External" Id="rId296"/><Relationship Type="http://schemas.openxmlformats.org/officeDocument/2006/relationships/hyperlink" Target="https://orcid.org/0000-0002-8867-993X" TargetMode="External" Id="rId297"/><Relationship Type="http://schemas.openxmlformats.org/officeDocument/2006/relationships/hyperlink" Target="https://www.scopus.com/authid/detail.uri?authorId=57189381444" TargetMode="External" Id="rId298"/><Relationship Type="http://schemas.openxmlformats.org/officeDocument/2006/relationships/hyperlink" Target="https://orcid.org/0000-0001-6221-7158" TargetMode="External" Id="rId299"/><Relationship Type="http://schemas.openxmlformats.org/officeDocument/2006/relationships/hyperlink" Target="https://orcid.org/0000-0002-0463-2342" TargetMode="External" Id="rId300"/><Relationship Type="http://schemas.openxmlformats.org/officeDocument/2006/relationships/hyperlink" Target="https://www.scopus.com/authid/detail.uri?authorId=57194558513" TargetMode="External" Id="rId301"/><Relationship Type="http://schemas.openxmlformats.org/officeDocument/2006/relationships/hyperlink" Target="http://orcid.org/0000-0002-5935-1505" TargetMode="External" Id="rId302"/><Relationship Type="http://schemas.openxmlformats.org/officeDocument/2006/relationships/hyperlink" Target="https://www.scopus.com/authid/detail.uri?authorId=57209411081" TargetMode="External" Id="rId303"/><Relationship Type="http://schemas.openxmlformats.org/officeDocument/2006/relationships/hyperlink" Target="https://orcid.org/0000-0002-1940-7551" TargetMode="External" Id="rId304"/><Relationship Type="http://schemas.openxmlformats.org/officeDocument/2006/relationships/hyperlink" Target="https://orcid.org/0000-0001-8884-5099" TargetMode="External" Id="rId305"/><Relationship Type="http://schemas.openxmlformats.org/officeDocument/2006/relationships/hyperlink" Target="https://www.scopus.com/authid/detail.uri?authorId=57208026716" TargetMode="External" Id="rId306"/><Relationship Type="http://schemas.openxmlformats.org/officeDocument/2006/relationships/hyperlink" Target="https://orcid.org/0000-0002-2154-4766" TargetMode="External" Id="rId307"/><Relationship Type="http://schemas.openxmlformats.org/officeDocument/2006/relationships/hyperlink" Target="https://www.scopus.com/authid/detail.uri?authorId=57202212660" TargetMode="External" Id="rId308"/><Relationship Type="http://schemas.openxmlformats.org/officeDocument/2006/relationships/hyperlink" Target="https://orcid.org/0000-0002-9045-3243" TargetMode="External" Id="rId309"/><Relationship Type="http://schemas.openxmlformats.org/officeDocument/2006/relationships/hyperlink" Target="http://orcid.org/0000-0002-6888-8953" TargetMode="External" Id="rId310"/><Relationship Type="http://schemas.openxmlformats.org/officeDocument/2006/relationships/hyperlink" Target="https://www.scopus.com/authid/detail.uri?authorId=56784340900" TargetMode="External" Id="rId311"/><Relationship Type="http://schemas.openxmlformats.org/officeDocument/2006/relationships/hyperlink" Target="https://orcid.org/0000-0003-0693-4122" TargetMode="External" Id="rId312"/><Relationship Type="http://schemas.openxmlformats.org/officeDocument/2006/relationships/hyperlink" Target="https://orcid.org/0000-0002-3143-5280" TargetMode="External" Id="rId313"/><Relationship Type="http://schemas.openxmlformats.org/officeDocument/2006/relationships/hyperlink" Target="https://www.scopus.com/authid/detail.uri?authorId=24759544600" TargetMode="External" Id="rId314"/><Relationship Type="http://schemas.openxmlformats.org/officeDocument/2006/relationships/hyperlink" Target="https://www.scopus.com/authid/detail.uri?authorId=57216490102" TargetMode="External" Id="rId315"/><Relationship Type="http://schemas.openxmlformats.org/officeDocument/2006/relationships/hyperlink" Target="https://www.scopus.com/authid/detail.uri?authorId=57204184222" TargetMode="External" Id="rId316"/><Relationship Type="http://schemas.openxmlformats.org/officeDocument/2006/relationships/hyperlink" Target="https://orcid.org/0000-0003-4936-2785" TargetMode="External" Id="rId317"/><Relationship Type="http://schemas.openxmlformats.org/officeDocument/2006/relationships/hyperlink" Target="https://www.scopus.com/authid/detail.uri?authorId=8313137500" TargetMode="External" Id="rId318"/><Relationship Type="http://schemas.openxmlformats.org/officeDocument/2006/relationships/hyperlink" Target="https://orcid.org/0000-0003-1764-039X" TargetMode="External" Id="rId319"/><Relationship Type="http://schemas.openxmlformats.org/officeDocument/2006/relationships/hyperlink" Target="https://orcid.org/0000-0001-5902-2501" TargetMode="External" Id="rId320"/><Relationship Type="http://schemas.openxmlformats.org/officeDocument/2006/relationships/hyperlink" Target="https://orcid.org/0000-0002-7831-8479" TargetMode="External" Id="rId321"/><Relationship Type="http://schemas.openxmlformats.org/officeDocument/2006/relationships/hyperlink" Target="https://www.scopus.com/authid/detail.uri?authorId=15728942500" TargetMode="External" Id="rId322"/><Relationship Type="http://schemas.openxmlformats.org/officeDocument/2006/relationships/hyperlink" Target="https://orcid.org/0000-0002-1612-0256" TargetMode="External" Id="rId323"/><Relationship Type="http://schemas.openxmlformats.org/officeDocument/2006/relationships/hyperlink" Target="https://www.scopus.com/authid/detail.uri?authorId=6506769484" TargetMode="External" Id="rId324"/><Relationship Type="http://schemas.openxmlformats.org/officeDocument/2006/relationships/hyperlink" Target="https://orcid.org/0000-0003-3852-4582" TargetMode="External" Id="rId325"/><Relationship Type="http://schemas.openxmlformats.org/officeDocument/2006/relationships/hyperlink" Target="https://www.scopus.com/authid/detail.uri?authorId=7202049546" TargetMode="External" Id="rId326"/><Relationship Type="http://schemas.openxmlformats.org/officeDocument/2006/relationships/hyperlink" Target="http://orcid.org/0000-0002-7583-7759" TargetMode="External" Id="rId327"/><Relationship Type="http://schemas.openxmlformats.org/officeDocument/2006/relationships/hyperlink" Target="https://www.scopus.com/authid/detail.uri?authorId=57211908898" TargetMode="External" Id="rId328"/><Relationship Type="http://schemas.openxmlformats.org/officeDocument/2006/relationships/hyperlink" Target="https://orcid.org/0000-0001-6977-8206" TargetMode="External" Id="rId329"/><Relationship Type="http://schemas.openxmlformats.org/officeDocument/2006/relationships/hyperlink" Target="https://www.scopus.com/authid/detail.uri?authorId=57197504395" TargetMode="External" Id="rId330"/><Relationship Type="http://schemas.openxmlformats.org/officeDocument/2006/relationships/hyperlink" Target="https://orcid.org/0000-0002-9955-4710" TargetMode="External" Id="rId331"/><Relationship Type="http://schemas.openxmlformats.org/officeDocument/2006/relationships/hyperlink" Target="https://orcid.org/0000-0001-8590-8007" TargetMode="External" Id="rId332"/><Relationship Type="http://schemas.openxmlformats.org/officeDocument/2006/relationships/hyperlink" Target="https://www.scopus.com/authid/detail.uri?authorId=57210340749" TargetMode="External" Id="rId333"/><Relationship Type="http://schemas.openxmlformats.org/officeDocument/2006/relationships/hyperlink" Target="https://www.scopus.com/authid/detail.uri?authorId=15069927500" TargetMode="External" Id="rId334"/><Relationship Type="http://schemas.openxmlformats.org/officeDocument/2006/relationships/hyperlink" Target="https://orcid.org/0000-0002-0152-7600" TargetMode="External" Id="rId335"/><Relationship Type="http://schemas.openxmlformats.org/officeDocument/2006/relationships/hyperlink" Target="https://www.scopus.com/authid/detail.uri?origin=resultslist&amp;authorId=57207774022&amp;zone=" TargetMode="External" Id="rId336"/><Relationship Type="http://schemas.openxmlformats.org/officeDocument/2006/relationships/hyperlink" Target="https://orcid.org/0000-0002-8528-6540" TargetMode="External" Id="rId337"/><Relationship Type="http://schemas.openxmlformats.org/officeDocument/2006/relationships/hyperlink" Target="https://www.scopus.com/authid/detail.uri?authorId=6602558899" TargetMode="External" Id="rId338"/><Relationship Type="http://schemas.openxmlformats.org/officeDocument/2006/relationships/hyperlink" Target="https://www.scopus.com/authid/detail.uri?authorId=57194036350" TargetMode="External" Id="rId339"/><Relationship Type="http://schemas.openxmlformats.org/officeDocument/2006/relationships/hyperlink" Target="https://orcid.org/0000-0001-7361-6584" TargetMode="External" Id="rId340"/><Relationship Type="http://schemas.openxmlformats.org/officeDocument/2006/relationships/hyperlink" Target="https://www.scopus.com/authid/detail.uri?authorId=56405392100" TargetMode="External" Id="rId341"/><Relationship Type="http://schemas.openxmlformats.org/officeDocument/2006/relationships/hyperlink" Target="https://orcid.org/0000-0002-2679-959X" TargetMode="External" Id="rId342"/><Relationship Type="http://schemas.openxmlformats.org/officeDocument/2006/relationships/hyperlink" Target="https://www.scopus.com/authid/detail.uri?authorId=57188694373" TargetMode="External" Id="rId343"/><Relationship Type="http://schemas.openxmlformats.org/officeDocument/2006/relationships/hyperlink" Target="https://orcid.org/0000-0002-6419-3759" TargetMode="External" Id="rId344"/><Relationship Type="http://schemas.openxmlformats.org/officeDocument/2006/relationships/hyperlink" Target="https://www.scopus.com/authid/detail.uri?origin=AuthorProfile&amp;authorId=57210566768&amp;zone=" TargetMode="External" Id="rId345"/><Relationship Type="http://schemas.openxmlformats.org/officeDocument/2006/relationships/hyperlink" Target="https://orcid.org/0000-0002-4235-2982" TargetMode="External" Id="rId346"/><Relationship Type="http://schemas.openxmlformats.org/officeDocument/2006/relationships/hyperlink" Target="https://www.scopus.com/authid/detail.uri?authorId=57207774889" TargetMode="External" Id="rId347"/><Relationship Type="http://schemas.openxmlformats.org/officeDocument/2006/relationships/hyperlink" Target="https://orcid.org/0000-0002-7936-2295" TargetMode="External" Id="rId348"/><Relationship Type="http://schemas.openxmlformats.org/officeDocument/2006/relationships/hyperlink" Target="https://orcid.org/0000-0001-9970-7951" TargetMode="External" Id="rId349"/><Relationship Type="http://schemas.openxmlformats.org/officeDocument/2006/relationships/hyperlink" Target="https://www.scopus.com/authid/detail.uri?authorId=7201870040" TargetMode="External" Id="rId350"/><Relationship Type="http://schemas.openxmlformats.org/officeDocument/2006/relationships/hyperlink" Target="https://orcid.org/0000-0003-1027-5262" TargetMode="External" Id="rId351"/><Relationship Type="http://schemas.openxmlformats.org/officeDocument/2006/relationships/hyperlink" Target="https://www.scopus.com/authid/detail.uri?authorId=57217030807" TargetMode="External" Id="rId352"/><Relationship Type="http://schemas.openxmlformats.org/officeDocument/2006/relationships/hyperlink" Target="http://orcid.org/0000-0002-1928-4707" TargetMode="External" Id="rId353"/><Relationship Type="http://schemas.openxmlformats.org/officeDocument/2006/relationships/hyperlink" Target="https://www.scopus.com/authid/detail.uri?origin=AuthorProfile&amp;authorId=57196286863&amp;zone=" TargetMode="External" Id="rId354"/><Relationship Type="http://schemas.openxmlformats.org/officeDocument/2006/relationships/hyperlink" Target="https://www.scopus.com/authid/detail.uri?authorId=57202223262" TargetMode="External" Id="rId355"/><Relationship Type="http://schemas.openxmlformats.org/officeDocument/2006/relationships/hyperlink" Target="https://orcid.org/0000-0003-1487-8407" TargetMode="External" Id="rId356"/><Relationship Type="http://schemas.openxmlformats.org/officeDocument/2006/relationships/hyperlink" Target="https://www.scopus.com/authid/detail.uri?authorId=57192819329&amp;amp;eid=2-s2.0-85008259059" TargetMode="External" Id="rId357"/><Relationship Type="http://schemas.openxmlformats.org/officeDocument/2006/relationships/hyperlink" Target="https://orcid.org/0000-0002-5331-4324" TargetMode="External" Id="rId358"/><Relationship Type="http://schemas.openxmlformats.org/officeDocument/2006/relationships/hyperlink" Target="https://www.scopus.com/authid/detail.uri?authorId=56486151800" TargetMode="External" Id="rId359"/><Relationship Type="http://schemas.openxmlformats.org/officeDocument/2006/relationships/hyperlink" Target="https://orcid.org/0000-0001-6596-8512" TargetMode="External" Id="rId360"/><Relationship Type="http://schemas.openxmlformats.org/officeDocument/2006/relationships/hyperlink" Target="https://www.scopus.com/authid/detail.uri?authorId=57210556014" TargetMode="External" Id="rId361"/><Relationship Type="http://schemas.openxmlformats.org/officeDocument/2006/relationships/hyperlink" Target="https://www.scopus.com/authid/detail.uri?authorId=56007907900" TargetMode="External" Id="rId362"/><Relationship Type="http://schemas.openxmlformats.org/officeDocument/2006/relationships/hyperlink" Target="https://orcid.org/0000-0001-6181-732X" TargetMode="External" Id="rId363"/><Relationship Type="http://schemas.openxmlformats.org/officeDocument/2006/relationships/hyperlink" Target="https://orcid.org/0000-0002-6482-7723" TargetMode="External" Id="rId364"/><Relationship Type="http://schemas.openxmlformats.org/officeDocument/2006/relationships/hyperlink" Target="https://orcid.org/0000-0003-3000-0469" TargetMode="External" Id="rId365"/><Relationship Type="http://schemas.openxmlformats.org/officeDocument/2006/relationships/hyperlink" Target="https://www.scopus.com/authid/detail.uri?authorId=20433427600" TargetMode="External" Id="rId366"/><Relationship Type="http://schemas.openxmlformats.org/officeDocument/2006/relationships/hyperlink" Target="https://orcid.org/0000-0002-5613-4150" TargetMode="External" Id="rId367"/><Relationship Type="http://schemas.openxmlformats.org/officeDocument/2006/relationships/hyperlink" Target="https://www.scopus.com/authid/detail.uri?authorId=57219658681&amp;amp;eid=2-s2.0-85094616979" TargetMode="External" Id="rId368"/><Relationship Type="http://schemas.openxmlformats.org/officeDocument/2006/relationships/hyperlink" Target="https://orcid.org/0000-0003-0964-6062" TargetMode="External" Id="rId369"/><Relationship Type="http://schemas.openxmlformats.org/officeDocument/2006/relationships/hyperlink" Target="https://www.scopus.com/authid/detail.uri?authorId=36069392000" TargetMode="External" Id="rId370"/><Relationship Type="http://schemas.openxmlformats.org/officeDocument/2006/relationships/hyperlink" Target="https://orcid.org/0000-0003-2885-9071" TargetMode="External" Id="rId371"/><Relationship Type="http://schemas.openxmlformats.org/officeDocument/2006/relationships/hyperlink" Target="https://www.scopus.com/authid/detail.uri?authorId=6603145071" TargetMode="External" Id="rId372"/><Relationship Type="http://schemas.openxmlformats.org/officeDocument/2006/relationships/hyperlink" Target="https://www.scopus.com/authid/detail.uri?authorId=57208080294&amp;amp;eid=2-s2.0-85063734009" TargetMode="External" Id="rId373"/><Relationship Type="http://schemas.openxmlformats.org/officeDocument/2006/relationships/hyperlink" Target="https://orcid.org/0000-0001-8335-5373" TargetMode="External" Id="rId374"/><Relationship Type="http://schemas.openxmlformats.org/officeDocument/2006/relationships/hyperlink" Target="https://www.scopus.com/authid/detail.uri?authorId=9534197500" TargetMode="External" Id="rId375"/><Relationship Type="http://schemas.openxmlformats.org/officeDocument/2006/relationships/hyperlink" Target="https://orcid.org/0000-0002-2780-2666" TargetMode="External" Id="rId376"/><Relationship Type="http://schemas.openxmlformats.org/officeDocument/2006/relationships/hyperlink" Target="https://orcid.org/0000-0001-9249-0497" TargetMode="External" Id="rId377"/><Relationship Type="http://schemas.openxmlformats.org/officeDocument/2006/relationships/hyperlink" Target="https://www.scopus.com/authid/detail.uri?authorId=57195533664" TargetMode="External" Id="rId378"/><Relationship Type="http://schemas.openxmlformats.org/officeDocument/2006/relationships/hyperlink" Target="https://orcid.org/0000-0001-6734-9264" TargetMode="External" Id="rId379"/><Relationship Type="http://schemas.openxmlformats.org/officeDocument/2006/relationships/hyperlink" Target="https://www.scopus.com/authid/detail.uri?authorId=57201720724" TargetMode="External" Id="rId380"/><Relationship Type="http://schemas.openxmlformats.org/officeDocument/2006/relationships/hyperlink" Target="https://orcid.org/0000-0002-2537-264X" TargetMode="External" Id="rId381"/><Relationship Type="http://schemas.openxmlformats.org/officeDocument/2006/relationships/hyperlink" Target="https://www2.scopus.com/authid/detail.uri?authorId=57210343239&amp;amp;eid=2-s2.0-85070416187" TargetMode="External" Id="rId382"/><Relationship Type="http://schemas.openxmlformats.org/officeDocument/2006/relationships/hyperlink" Target="https://www.scopus.com/authid/detail.uri?authorId=8860381900" TargetMode="External" Id="rId383"/><Relationship Type="http://schemas.openxmlformats.org/officeDocument/2006/relationships/hyperlink" Target="https://orcid.org/0000-0002-2780-7993" TargetMode="External" Id="rId384"/><Relationship Type="http://schemas.openxmlformats.org/officeDocument/2006/relationships/hyperlink" Target="https://www.scopus.com/authid/detail.uri?authorId=47861221700" TargetMode="External" Id="rId385"/><Relationship Type="http://schemas.openxmlformats.org/officeDocument/2006/relationships/hyperlink" Target="https://orcid.org/0000-0003-0455-6180" TargetMode="External" Id="rId386"/><Relationship Type="http://schemas.openxmlformats.org/officeDocument/2006/relationships/hyperlink" Target="https://www.scopus.com/authid/detail.uri?origin=resultslist&amp;authorId=57216950622&amp;zone=" TargetMode="External" Id="rId387"/><Relationship Type="http://schemas.openxmlformats.org/officeDocument/2006/relationships/hyperlink" Target="https://orcid.org/0000-0003-0999-1683" TargetMode="External" Id="rId388"/><Relationship Type="http://schemas.openxmlformats.org/officeDocument/2006/relationships/hyperlink" Target="https://www.scopus.com/authid/detail.uri?authorId=57193827551" TargetMode="External" Id="rId389"/><Relationship Type="http://schemas.openxmlformats.org/officeDocument/2006/relationships/hyperlink" Target="https://orcid.org/0000-0002-9352-5716" TargetMode="External" Id="rId390"/><Relationship Type="http://schemas.openxmlformats.org/officeDocument/2006/relationships/hyperlink" Target="https://www.scopus.com/authid/detail.uri?authorId=57211756904" TargetMode="External" Id="rId391"/><Relationship Type="http://schemas.openxmlformats.org/officeDocument/2006/relationships/hyperlink" Target="https://orcid.org/0000-0002-8303-1595" TargetMode="External" Id="rId392"/><Relationship Type="http://schemas.openxmlformats.org/officeDocument/2006/relationships/hyperlink" Target="https://orcid.org/0000-0002-8303-1595" TargetMode="External" Id="rId393"/><Relationship Type="http://schemas.openxmlformats.org/officeDocument/2006/relationships/hyperlink" Target="https://www.scopus.com/authid/detail.uri?authorId=6507354120" TargetMode="External" Id="rId394"/><Relationship Type="http://schemas.openxmlformats.org/officeDocument/2006/relationships/hyperlink" Target="https://www.scopus.com/authid/detail.uri?authorId=57191861308" TargetMode="External" Id="rId395"/><Relationship Type="http://schemas.openxmlformats.org/officeDocument/2006/relationships/hyperlink" Target="https://orcid.org/0000-0003-0834-0475" TargetMode="External" Id="rId396"/><Relationship Type="http://schemas.openxmlformats.org/officeDocument/2006/relationships/hyperlink" Target="https://www.scopus.com/authid/detail.uri?authorId=56845919400" TargetMode="External" Id="rId397"/><Relationship Type="http://schemas.openxmlformats.org/officeDocument/2006/relationships/hyperlink" Target="https://orcid.org/0000-0002-0914-5156" TargetMode="External" Id="rId398"/><Relationship Type="http://schemas.openxmlformats.org/officeDocument/2006/relationships/hyperlink" Target="https://orcid.org/0000-0002-2817-9036" TargetMode="External" Id="rId399"/><Relationship Type="http://schemas.openxmlformats.org/officeDocument/2006/relationships/hyperlink" Target="https://www.scopus.com/authid/detail.uri?authorId=56423229200" TargetMode="External" Id="rId400"/><Relationship Type="http://schemas.openxmlformats.org/officeDocument/2006/relationships/hyperlink" Target="https://orcid.org/0000-0003-2882-5082" TargetMode="External" Id="rId401"/><Relationship Type="http://schemas.openxmlformats.org/officeDocument/2006/relationships/hyperlink" Target="https://www.scopus.com/authid/detail.uri?authorId=57203149875" TargetMode="External" Id="rId402"/><Relationship Type="http://schemas.openxmlformats.org/officeDocument/2006/relationships/hyperlink" Target="https://orcid.org/0000-0002-0008-3278" TargetMode="External" Id="rId403"/><Relationship Type="http://schemas.openxmlformats.org/officeDocument/2006/relationships/hyperlink" Target="https://www.scopus.com/authid/detail.uri?authorId=56735573900" TargetMode="External" Id="rId404"/><Relationship Type="http://schemas.openxmlformats.org/officeDocument/2006/relationships/hyperlink" Target="https://orcid.org/0000-0002-0627-1229" TargetMode="External" Id="rId405"/><Relationship Type="http://schemas.openxmlformats.org/officeDocument/2006/relationships/hyperlink" Target="https://orcid.org/0000-0001-5782-5124" TargetMode="External" Id="rId406"/><Relationship Type="http://schemas.openxmlformats.org/officeDocument/2006/relationships/hyperlink" Target="https://www.scopus.com/authid/detail.uri?authorId=7102777798" TargetMode="External" Id="rId407"/><Relationship Type="http://schemas.openxmlformats.org/officeDocument/2006/relationships/hyperlink" Target="https://orcid.org/0000-0001-5928-9476" TargetMode="External" Id="rId408"/><Relationship Type="http://schemas.openxmlformats.org/officeDocument/2006/relationships/hyperlink" Target="https://www.scopus.com/authid/detail.uri?authorId=55975606900" TargetMode="External" Id="rId409"/><Relationship Type="http://schemas.openxmlformats.org/officeDocument/2006/relationships/hyperlink" Target="https://orcid.org/0000-0001-7762-7328" TargetMode="External" Id="rId410"/><Relationship Type="http://schemas.openxmlformats.org/officeDocument/2006/relationships/hyperlink" Target="https://orcid.org/0000-0001-9968-8674" TargetMode="External" Id="rId411"/><Relationship Type="http://schemas.openxmlformats.org/officeDocument/2006/relationships/hyperlink" Target="https://www.scopus.com/authid/detail.uri?authorId=55938668500" TargetMode="External" Id="rId412"/><Relationship Type="http://schemas.openxmlformats.org/officeDocument/2006/relationships/hyperlink" Target="https://orcid.org/0000-0001-9276-9877" TargetMode="External" Id="rId413"/><Relationship Type="http://schemas.openxmlformats.org/officeDocument/2006/relationships/hyperlink" Target="https://orcid.org/0000-0002-6165-4978" TargetMode="External" Id="rId414"/><Relationship Type="http://schemas.openxmlformats.org/officeDocument/2006/relationships/hyperlink" Target="https://orcid.org/0000-0002-7162-027X" TargetMode="External" Id="rId415"/><Relationship Type="http://schemas.openxmlformats.org/officeDocument/2006/relationships/hyperlink" Target="https://www.scopus.com/authid/detail.uri?authorId=6603247602" TargetMode="External" Id="rId416"/><Relationship Type="http://schemas.openxmlformats.org/officeDocument/2006/relationships/hyperlink" Target="https://orcid.org/0000-0002-5915-8262" TargetMode="External" Id="rId417"/><Relationship Type="http://schemas.openxmlformats.org/officeDocument/2006/relationships/hyperlink" Target="https://orcid.org/0000-0002-1261-3424" TargetMode="External" Id="rId418"/><Relationship Type="http://schemas.openxmlformats.org/officeDocument/2006/relationships/hyperlink" Target="https://www.scopus.com/authid/detail.uri?authorId=57205887139" TargetMode="External" Id="rId419"/><Relationship Type="http://schemas.openxmlformats.org/officeDocument/2006/relationships/hyperlink" Target="https://orcid.org/0000-0003-4417-7759" TargetMode="External" Id="rId420"/><Relationship Type="http://schemas.openxmlformats.org/officeDocument/2006/relationships/hyperlink" Target="https://www.scopus.com/authid/detail.uri?authorId=57192820253" TargetMode="External" Id="rId421"/><Relationship Type="http://schemas.openxmlformats.org/officeDocument/2006/relationships/hyperlink" Target="https://orcid.org/0000-0002-4901-6869" TargetMode="External" Id="rId422"/><Relationship Type="http://schemas.openxmlformats.org/officeDocument/2006/relationships/hyperlink" Target="https://www.scopus.com/authid/detail.uri?authorId=57207768042" TargetMode="External" Id="rId423"/><Relationship Type="http://schemas.openxmlformats.org/officeDocument/2006/relationships/hyperlink" Target="https://orcid.org/0000-0002-0571-5895" TargetMode="External" Id="rId424"/><Relationship Type="http://schemas.openxmlformats.org/officeDocument/2006/relationships/hyperlink" Target="https://www.scopus.com/authid/detail.uri?authorId=57190372355" TargetMode="External" Id="rId425"/><Relationship Type="http://schemas.openxmlformats.org/officeDocument/2006/relationships/hyperlink" Target="https://orcid.org/0000-0002-1075-9470" TargetMode="External" Id="rId426"/><Relationship Type="http://schemas.openxmlformats.org/officeDocument/2006/relationships/hyperlink" Target="https://www.scopus.com/authid/detail.uri?authorId=57217200781" TargetMode="External" Id="rId427"/><Relationship Type="http://schemas.openxmlformats.org/officeDocument/2006/relationships/hyperlink" Target="https://orcid.org/0000-0002-8911-5933" TargetMode="External" Id="rId428"/><Relationship Type="http://schemas.openxmlformats.org/officeDocument/2006/relationships/hyperlink" Target="https://www.scopus.com/authid/detail.uri?authorId=57207764576" TargetMode="External" Id="rId429"/><Relationship Type="http://schemas.openxmlformats.org/officeDocument/2006/relationships/hyperlink" Target="https://www.scopus.com/authid/detail.uri?authorId=57194029246" TargetMode="External" Id="rId430"/><Relationship Type="http://schemas.openxmlformats.org/officeDocument/2006/relationships/hyperlink" Target="https://orcid.org/0000-0003-2157-4479" TargetMode="External" Id="rId431"/><Relationship Type="http://schemas.openxmlformats.org/officeDocument/2006/relationships/hyperlink" Target="https://www.scopus.com/authid/detail.uri?authorId=16520547500" TargetMode="External" Id="rId432"/><Relationship Type="http://schemas.openxmlformats.org/officeDocument/2006/relationships/hyperlink" Target="https://orcid.org/0000-0003-2680-9978" TargetMode="External" Id="rId433"/><Relationship Type="http://schemas.openxmlformats.org/officeDocument/2006/relationships/hyperlink" Target="https://www.scopus.com/authid/detail.uri?authorId=57170510300" TargetMode="External" Id="rId434"/><Relationship Type="http://schemas.openxmlformats.org/officeDocument/2006/relationships/hyperlink" Target="https://orcid.org/0000-0002-0247-2736" TargetMode="External" Id="rId435"/><Relationship Type="http://schemas.openxmlformats.org/officeDocument/2006/relationships/hyperlink" Target="https://www.scopus.com/authid/detail.uri?authorId=9274738700" TargetMode="External" Id="rId436"/><Relationship Type="http://schemas.openxmlformats.org/officeDocument/2006/relationships/hyperlink" Target="https://orcid.org/0000-0002-7707-0969" TargetMode="External" Id="rId437"/><Relationship Type="http://schemas.openxmlformats.org/officeDocument/2006/relationships/hyperlink" Target="https://www.scopus.com/authid/detail.uri?authorId=57218268816" TargetMode="External" Id="rId438"/><Relationship Type="http://schemas.openxmlformats.org/officeDocument/2006/relationships/hyperlink" Target="https://orcid.org/0000-0002-1514-1792" TargetMode="External" Id="rId439"/><Relationship Type="http://schemas.openxmlformats.org/officeDocument/2006/relationships/hyperlink" Target="https://orcid.org/0000-0002-7163-8904" TargetMode="External" Id="rId440"/><Relationship Type="http://schemas.openxmlformats.org/officeDocument/2006/relationships/hyperlink" Target="https://www.scopus.com/authid/detail.uri?authorId=15769610200" TargetMode="External" Id="rId441"/><Relationship Type="http://schemas.openxmlformats.org/officeDocument/2006/relationships/hyperlink" Target="https://orcid.org/0000-0002-8931-4350" TargetMode="External" Id="rId442"/><Relationship Type="http://schemas.openxmlformats.org/officeDocument/2006/relationships/hyperlink" Target="https://www.scopus.com/authid/detail.uri?authorId=43061153900" TargetMode="External" Id="rId443"/><Relationship Type="http://schemas.openxmlformats.org/officeDocument/2006/relationships/hyperlink" Target="https://orcid.org/0000-0003-1857-5534" TargetMode="External" Id="rId444"/><Relationship Type="http://schemas.openxmlformats.org/officeDocument/2006/relationships/hyperlink" Target="https://www.scopus.com/authid/detail.uri?authorId=57202800058" TargetMode="External" Id="rId445"/><Relationship Type="http://schemas.openxmlformats.org/officeDocument/2006/relationships/hyperlink" Target="https://orcid.org/0000-0001-6002-7983" TargetMode="External" Id="rId446"/><Relationship Type="http://schemas.openxmlformats.org/officeDocument/2006/relationships/hyperlink" Target="https://orcid.org/0000-0002-4905-8508" TargetMode="External" Id="rId447"/><Relationship Type="http://schemas.openxmlformats.org/officeDocument/2006/relationships/hyperlink" Target="https://www.scopus.com/authid/detail.uri?authorId=57190443921" TargetMode="External" Id="rId448"/><Relationship Type="http://schemas.openxmlformats.org/officeDocument/2006/relationships/hyperlink" Target="https://orcid.org/0000-0002-5942-3150" TargetMode="External" Id="rId449"/><Relationship Type="http://schemas.openxmlformats.org/officeDocument/2006/relationships/hyperlink" Target="https://www.scopus.com/authid/detail.uri?authorId=57196219605" TargetMode="External" Id="rId450"/><Relationship Type="http://schemas.openxmlformats.org/officeDocument/2006/relationships/hyperlink" Target="https://orcid.org/0000-0001-7522-1965" TargetMode="External" Id="rId451"/><Relationship Type="http://schemas.openxmlformats.org/officeDocument/2006/relationships/hyperlink" Target="https://orcid.org/0000-0002-1823-5110" TargetMode="External" Id="rId452"/><Relationship Type="http://schemas.openxmlformats.org/officeDocument/2006/relationships/hyperlink" Target="https://www.scopus.com/authid/detail.uri?authorId=16503537100" TargetMode="External" Id="rId453"/><Relationship Type="http://schemas.openxmlformats.org/officeDocument/2006/relationships/hyperlink" Target="https://orcid.org/0000-0003-3434-0815" TargetMode="External" Id="rId454"/><Relationship Type="http://schemas.openxmlformats.org/officeDocument/2006/relationships/hyperlink" Target="https://www.scopus.com/authid/detail.uri?authorId=35762738600" TargetMode="External" Id="rId455"/><Relationship Type="http://schemas.openxmlformats.org/officeDocument/2006/relationships/hyperlink" Target="https://orcid.org/0000-0002-1269-1449" TargetMode="External" Id="rId456"/><Relationship Type="http://schemas.openxmlformats.org/officeDocument/2006/relationships/hyperlink" Target="https://www.scopus.com/authid/detail.uri?authorId=5682532230" TargetMode="External" Id="rId457"/><Relationship Type="http://schemas.openxmlformats.org/officeDocument/2006/relationships/hyperlink" Target="http://orcid.org/0000-0003-2263-9991" TargetMode="External" Id="rId458"/><Relationship Type="http://schemas.openxmlformats.org/officeDocument/2006/relationships/hyperlink" Target="https://www.scopus.com/authid/detail.uri?authorId=57188732146" TargetMode="External" Id="rId459"/><Relationship Type="http://schemas.openxmlformats.org/officeDocument/2006/relationships/hyperlink" Target="https://orcid.org/0000-0002-1269-1449" TargetMode="External" Id="rId460"/><Relationship Type="http://schemas.openxmlformats.org/officeDocument/2006/relationships/hyperlink" Target="https://www.scopus.com/authid/detail.uri?authorId=56337811900" TargetMode="External" Id="rId461"/><Relationship Type="http://schemas.openxmlformats.org/officeDocument/2006/relationships/hyperlink" Target="https://orcid.org/0000-0001-6504-1370" TargetMode="External" Id="rId462"/><Relationship Type="http://schemas.openxmlformats.org/officeDocument/2006/relationships/hyperlink" Target="https://www.scopus.com/authid/detail.uri?authorId=24341069100" TargetMode="External" Id="rId463"/><Relationship Type="http://schemas.openxmlformats.org/officeDocument/2006/relationships/hyperlink" Target="https://orcid.org/0000-0002-6143-5628" TargetMode="External" Id="rId464"/><Relationship Type="http://schemas.openxmlformats.org/officeDocument/2006/relationships/hyperlink" Target="https://www.scopus.com/authid/detail.uri?authorId=24483379300" TargetMode="External" Id="rId465"/><Relationship Type="http://schemas.openxmlformats.org/officeDocument/2006/relationships/hyperlink" Target="https://orcid.org/0000-0002-9831-0925" TargetMode="External" Id="rId466"/><Relationship Type="http://schemas.openxmlformats.org/officeDocument/2006/relationships/hyperlink" Target="https://orcid.org/0000-0003-0524-5528" TargetMode="External" Id="rId467"/><Relationship Type="http://schemas.openxmlformats.org/officeDocument/2006/relationships/hyperlink" Target="https://www.scopus.com/authid/detail.uri?authorId=57207765829" TargetMode="External" Id="rId468"/><Relationship Type="http://schemas.openxmlformats.org/officeDocument/2006/relationships/hyperlink" Target="https://orcid.org/0000-0002-8390-5440" TargetMode="External" Id="rId469"/><Relationship Type="http://schemas.openxmlformats.org/officeDocument/2006/relationships/hyperlink" Target="https://www.scopus.com/authid/detail.uri?authorId=57198208023" TargetMode="External" Id="rId470"/><Relationship Type="http://schemas.openxmlformats.org/officeDocument/2006/relationships/hyperlink" Target="https://orcid.org/0000-0001-6917-4234" TargetMode="External" Id="rId471"/><Relationship Type="http://schemas.openxmlformats.org/officeDocument/2006/relationships/hyperlink" Target="https://www.scopus.com/authid/detail.uri?authorId=35867981700" TargetMode="External" Id="rId472"/><Relationship Type="http://schemas.openxmlformats.org/officeDocument/2006/relationships/hyperlink" Target="https://orcid.org/0000-0003-1519-9676" TargetMode="External" Id="rId473"/><Relationship Type="http://schemas.openxmlformats.org/officeDocument/2006/relationships/hyperlink" Target="https://www.scopus.com/authid/detail.uri?authorId=56557056500" TargetMode="External" Id="rId474"/><Relationship Type="http://schemas.openxmlformats.org/officeDocument/2006/relationships/hyperlink" Target="https://orcid.org/0000-0003-4287-8949" TargetMode="External" Id="rId475"/><Relationship Type="http://schemas.openxmlformats.org/officeDocument/2006/relationships/hyperlink" Target="https://www.scopus.com/authid/detail.uri?authorId=6507740585" TargetMode="External" Id="rId476"/><Relationship Type="http://schemas.openxmlformats.org/officeDocument/2006/relationships/hyperlink" Target="https://orcid.org/0000-0002-8441-5187" TargetMode="External" Id="rId477"/><Relationship Type="http://schemas.openxmlformats.org/officeDocument/2006/relationships/hyperlink" Target="https://www.scopus.com/authid/detail.uri?authorId=57200259280" TargetMode="External" Id="rId478"/><Relationship Type="http://schemas.openxmlformats.org/officeDocument/2006/relationships/hyperlink" Target="https://orcid.org/0000-0003-1142-4100" TargetMode="External" Id="rId479"/><Relationship Type="http://schemas.openxmlformats.org/officeDocument/2006/relationships/hyperlink" Target="https://www.scopus.com/authid/detail.uri?authorId=25625157400" TargetMode="External" Id="rId480"/><Relationship Type="http://schemas.openxmlformats.org/officeDocument/2006/relationships/hyperlink" Target="https://orcid.org/0000-0001-6541-7913" TargetMode="External" Id="rId481"/><Relationship Type="http://schemas.openxmlformats.org/officeDocument/2006/relationships/hyperlink" Target="https://www.scopus.com/authid/detail.uri?authorId=57216484832" TargetMode="External" Id="rId482"/><Relationship Type="http://schemas.openxmlformats.org/officeDocument/2006/relationships/hyperlink" Target="https://orcid.org/0000-0002-2127-230X" TargetMode="External" Id="rId483"/><Relationship Type="http://schemas.openxmlformats.org/officeDocument/2006/relationships/hyperlink" Target="https://www.scopus.com/authid/detail.uri?authorId=57221953157" TargetMode="External" Id="rId484"/><Relationship Type="http://schemas.openxmlformats.org/officeDocument/2006/relationships/hyperlink" Target="https://orcid.org/0000-0002-1333-2931" TargetMode="External" Id="rId485"/><Relationship Type="http://schemas.openxmlformats.org/officeDocument/2006/relationships/hyperlink" Target="https://www.scopus.com/authid/detail.uri?authorId=56568556700" TargetMode="External" Id="rId486"/><Relationship Type="http://schemas.openxmlformats.org/officeDocument/2006/relationships/hyperlink" Target="https://orcid.org/0000-0002-5636-8723" TargetMode="External" Id="rId487"/><Relationship Type="http://schemas.openxmlformats.org/officeDocument/2006/relationships/hyperlink" Target="https://www.scopus.com/authid/detail.uri?authorId=57205163256" TargetMode="External" Id="rId488"/><Relationship Type="http://schemas.openxmlformats.org/officeDocument/2006/relationships/hyperlink" Target="https://orcid.org/0000-0002-2862-438X" TargetMode="External" Id="rId489"/><Relationship Type="http://schemas.openxmlformats.org/officeDocument/2006/relationships/hyperlink" Target="https://www.scopus.com/authid/detail.uri?authorId=57057781300" TargetMode="External" Id="rId490"/><Relationship Type="http://schemas.openxmlformats.org/officeDocument/2006/relationships/hyperlink" Target="https://orcid.org/0000-0002-4504-4301" TargetMode="External" Id="rId491"/><Relationship Type="http://schemas.openxmlformats.org/officeDocument/2006/relationships/hyperlink" Target="https://orcid.org/0000-0002-4326-1601" TargetMode="External" Id="rId492"/><Relationship Type="http://schemas.openxmlformats.org/officeDocument/2006/relationships/hyperlink" Target="https://www.scopus.com/authid/detail.uri?authorId=57194415994&amp;amp;eid=2-s2.0-85020027868" TargetMode="External" Id="rId493"/><Relationship Type="http://schemas.openxmlformats.org/officeDocument/2006/relationships/hyperlink" Target="https://orcid.org/0000-0003-4906-4323" TargetMode="External" Id="rId494"/><Relationship Type="http://schemas.openxmlformats.org/officeDocument/2006/relationships/hyperlink" Target="https://www.scopus.com/authid/detail.uri?authorId=57188749876" TargetMode="External" Id="rId495"/><Relationship Type="http://schemas.openxmlformats.org/officeDocument/2006/relationships/hyperlink" Target="https://www.scopus.com/authid/detail.uri?authorId=57201779203" TargetMode="External" Id="rId496"/><Relationship Type="http://schemas.openxmlformats.org/officeDocument/2006/relationships/hyperlink" Target="https://orcid.org/0000-0001-5998-0136" TargetMode="External" Id="rId497"/><Relationship Type="http://schemas.openxmlformats.org/officeDocument/2006/relationships/hyperlink" Target="https://www.scopus.com/authid/detail.uri?authorId=15069216000" TargetMode="External" Id="rId498"/><Relationship Type="http://schemas.openxmlformats.org/officeDocument/2006/relationships/hyperlink" Target="http://orcid.org/0000-0002-7670-9484" TargetMode="External" Id="rId499"/><Relationship Type="http://schemas.openxmlformats.org/officeDocument/2006/relationships/hyperlink" Target="https://orcid.org/0000-0002-7929-515X" TargetMode="External" Id="rId500"/><Relationship Type="http://schemas.openxmlformats.org/officeDocument/2006/relationships/hyperlink" Target="https://www.scopus.com/authid/detail.uri?authorId=57195480506" TargetMode="External" Id="rId501"/><Relationship Type="http://schemas.openxmlformats.org/officeDocument/2006/relationships/hyperlink" Target="http://orcid.org/0000-0001-8086-237X" TargetMode="External" Id="rId502"/><Relationship Type="http://schemas.openxmlformats.org/officeDocument/2006/relationships/hyperlink" Target="https://www.scopus.com/authid/detail.uri?authorId=57203150183" TargetMode="External" Id="rId503"/><Relationship Type="http://schemas.openxmlformats.org/officeDocument/2006/relationships/hyperlink" Target="https://www.scopus.com/authid/detail.uri?authorId=7005842812" TargetMode="External" Id="rId504"/><Relationship Type="http://schemas.openxmlformats.org/officeDocument/2006/relationships/hyperlink" Target="https://orcid.org/0000-0002-0609-6520" TargetMode="External" Id="rId505"/><Relationship Type="http://schemas.openxmlformats.org/officeDocument/2006/relationships/hyperlink" Target="https://www.scopus.com/authid/detail.uri?authorId=24479782800" TargetMode="External" Id="rId506"/><Relationship Type="http://schemas.openxmlformats.org/officeDocument/2006/relationships/hyperlink" Target="https://orcid.org/0000-0001-5218-3177" TargetMode="External" Id="rId507"/><Relationship Type="http://schemas.openxmlformats.org/officeDocument/2006/relationships/hyperlink" Target="https://www.scopus.com/authid/detail.uri?authorId=6701699223" TargetMode="External" Id="rId508"/><Relationship Type="http://schemas.openxmlformats.org/officeDocument/2006/relationships/hyperlink" Target="https://orcid.org/0000-0001-8667-509X" TargetMode="External" Id="rId509"/><Relationship Type="http://schemas.openxmlformats.org/officeDocument/2006/relationships/hyperlink" Target="https://www.scopus.com/authid/detail.uri?authorId=57188702915" TargetMode="External" Id="rId510"/><Relationship Type="http://schemas.openxmlformats.org/officeDocument/2006/relationships/hyperlink" Target="https://orcid.org/0000-0002-8737-4595" TargetMode="External" Id="rId511"/><Relationship Type="http://schemas.openxmlformats.org/officeDocument/2006/relationships/hyperlink" Target="https://www.scopus.com/authid/detail.uri?authorId=57210284937" TargetMode="External" Id="rId512"/><Relationship Type="http://schemas.openxmlformats.org/officeDocument/2006/relationships/hyperlink" Target="https://orcid.org/0000-0002-8690-5702" TargetMode="External" Id="rId513"/><Relationship Type="http://schemas.openxmlformats.org/officeDocument/2006/relationships/hyperlink" Target="https://www.scopus.com/authid/detail.uri?authorId=57210290233" TargetMode="External" Id="rId514"/><Relationship Type="http://schemas.openxmlformats.org/officeDocument/2006/relationships/hyperlink" Target="https://orcid.org/0000-0001-9816-3251" TargetMode="External" Id="rId515"/><Relationship Type="http://schemas.openxmlformats.org/officeDocument/2006/relationships/hyperlink" Target="https://www.scopus.com/authid/detail.uri?authorId=8329670200" TargetMode="External" Id="rId516"/><Relationship Type="http://schemas.openxmlformats.org/officeDocument/2006/relationships/hyperlink" Target="http://orcid.org/0000-0001-7120-3276" TargetMode="External" Id="rId517"/><Relationship Type="http://schemas.openxmlformats.org/officeDocument/2006/relationships/hyperlink" Target="https://www.scopus.com/authid/detail.uri?authorId=57210295053" TargetMode="External" Id="rId518"/><Relationship Type="http://schemas.openxmlformats.org/officeDocument/2006/relationships/hyperlink" Target="https://orcid.org/0000-0002-5630-8675" TargetMode="External" Id="rId519"/><Relationship Type="http://schemas.openxmlformats.org/officeDocument/2006/relationships/hyperlink" Target="https://www.scopus.com/authid/detail.uri?authorId=57207772952" TargetMode="External" Id="rId520"/><Relationship Type="http://schemas.openxmlformats.org/officeDocument/2006/relationships/hyperlink" Target="https://orcid.org/0000-0002-1520-9515" TargetMode="External" Id="rId521"/><Relationship Type="http://schemas.openxmlformats.org/officeDocument/2006/relationships/hyperlink" Target="https://www.scopus.com/authid/detail.uri?authorId=57195515166&amp;amp;eid=2-s2.0-85028565156" TargetMode="External" Id="rId522"/><Relationship Type="http://schemas.openxmlformats.org/officeDocument/2006/relationships/hyperlink" Target="https://orcid.org/0000-0001-6758-9516" TargetMode="External" Id="rId523"/><Relationship Type="http://schemas.openxmlformats.org/officeDocument/2006/relationships/hyperlink" Target="https://www.scopus.com/authid/detail.uri?authorId=57201720899" TargetMode="External" Id="rId524"/><Relationship Type="http://schemas.openxmlformats.org/officeDocument/2006/relationships/hyperlink" Target="https://orcid.org/0000-0003-1532-4852" TargetMode="External" Id="rId525"/><Relationship Type="http://schemas.openxmlformats.org/officeDocument/2006/relationships/hyperlink" Target="https://www.scopus.com/authid/detail.uri?origin=resultslist&amp;authorId=15071821900&amp;zone=" TargetMode="External" Id="rId526"/><Relationship Type="http://schemas.openxmlformats.org/officeDocument/2006/relationships/hyperlink" Target="https://orcid.org/0000-0001-5224-2221" TargetMode="External" Id="rId527"/><Relationship Type="http://schemas.openxmlformats.org/officeDocument/2006/relationships/hyperlink" Target="https://www.scopus.com/authid/detail.uri?authorId=57210568300&amp;amp;eid=2-s2.0-85070895837" TargetMode="External" Id="rId528"/><Relationship Type="http://schemas.openxmlformats.org/officeDocument/2006/relationships/hyperlink" Target="https://www.scopus.com/authid/detail.uri?authorId=57218345552&amp;amp;eid=2-s2.0-85088878961" TargetMode="External" Id="rId529"/><Relationship Type="http://schemas.openxmlformats.org/officeDocument/2006/relationships/hyperlink" Target="https://orcid.org/0000-0002-9797-5271" TargetMode="External" Id="rId530"/><Relationship Type="http://schemas.openxmlformats.org/officeDocument/2006/relationships/hyperlink" Target="https://www.scopus.com/authid/detail.uri?authorId=25650378900" TargetMode="External" Id="rId531"/><Relationship Type="http://schemas.openxmlformats.org/officeDocument/2006/relationships/hyperlink" Target="https://orcid.org/0000-0002-9226-1309" TargetMode="External" Id="rId532"/><Relationship Type="http://schemas.openxmlformats.org/officeDocument/2006/relationships/hyperlink" Target="https://www.scopus.com/authid/detail.uri?authorId=56115079000" TargetMode="External" Id="rId533"/><Relationship Type="http://schemas.openxmlformats.org/officeDocument/2006/relationships/hyperlink" Target="https://orcid.org/0000-0002-4906-3796" TargetMode="External" Id="rId534"/><Relationship Type="http://schemas.openxmlformats.org/officeDocument/2006/relationships/hyperlink" Target="https://www.scopus.com/authid/detail.uri?authorId=57190438040" TargetMode="External" Id="rId535"/><Relationship Type="http://schemas.openxmlformats.org/officeDocument/2006/relationships/hyperlink" Target="https://orcid.org/0000-0002-5612-3080" TargetMode="External" Id="rId536"/><Relationship Type="http://schemas.openxmlformats.org/officeDocument/2006/relationships/hyperlink" Target="https://www.scopus.com/authid/detail.uri?authorId=56114952300" TargetMode="External" Id="rId537"/><Relationship Type="http://schemas.openxmlformats.org/officeDocument/2006/relationships/hyperlink" Target="http://orcid.org/0000-0001-7476-3746" TargetMode="External" Id="rId538"/><Relationship Type="http://schemas.openxmlformats.org/officeDocument/2006/relationships/hyperlink" Target="https://orcid.org/0000-0002-7687-1414" TargetMode="External" Id="rId539"/><Relationship Type="http://schemas.openxmlformats.org/officeDocument/2006/relationships/hyperlink" Target="https://www.scopus.com/authid/detail.uri?authorId=6603667272" TargetMode="External" Id="rId540"/><Relationship Type="http://schemas.openxmlformats.org/officeDocument/2006/relationships/hyperlink" Target="https://orcid.org/0000-0002-9966-0249" TargetMode="External" Id="rId541"/><Relationship Type="http://schemas.openxmlformats.org/officeDocument/2006/relationships/hyperlink" Target="https://orcid.org/0000-0001-5166-6388" TargetMode="External" Id="rId542"/><Relationship Type="http://schemas.openxmlformats.org/officeDocument/2006/relationships/hyperlink" Target="https://orcid.org/0000-0002-1741-9161" TargetMode="External" Id="rId543"/><Relationship Type="http://schemas.openxmlformats.org/officeDocument/2006/relationships/hyperlink" Target="https://www.scopus.com/authid/detail.uri?authorId=57203147366" TargetMode="External" Id="rId544"/><Relationship Type="http://schemas.openxmlformats.org/officeDocument/2006/relationships/hyperlink" Target="https://orcid.org/0000-0002-0146-3934" TargetMode="External" Id="rId545"/><Relationship Type="http://schemas.openxmlformats.org/officeDocument/2006/relationships/hyperlink" Target="https://www.scopus.com/authid/detail.uri?authorId=55658561300" TargetMode="External" Id="rId546"/><Relationship Type="http://schemas.openxmlformats.org/officeDocument/2006/relationships/hyperlink" Target="https://orcid.org/0000-0002-1550-9083" TargetMode="External" Id="rId547"/><Relationship Type="http://schemas.openxmlformats.org/officeDocument/2006/relationships/hyperlink" Target="https://www.scopus.com/authid/detail.uri?authorId=57191953930" TargetMode="External" Id="rId548"/><Relationship Type="http://schemas.openxmlformats.org/officeDocument/2006/relationships/hyperlink" Target="https://orcid.org/0000-0002-3216-1330" TargetMode="External" Id="rId549"/><Relationship Type="http://schemas.openxmlformats.org/officeDocument/2006/relationships/hyperlink" Target="https://www.scopus.com/authid/detail.uri?authorId=6507659355" TargetMode="External" Id="rId550"/><Relationship Type="http://schemas.openxmlformats.org/officeDocument/2006/relationships/hyperlink" Target="https://orcid.org/0000-0003-3715-3476" TargetMode="External" Id="rId551"/><Relationship Type="http://schemas.openxmlformats.org/officeDocument/2006/relationships/hyperlink" Target="https://orcid.org/0000-0002-8126-9997" TargetMode="External" Id="rId552"/><Relationship Type="http://schemas.openxmlformats.org/officeDocument/2006/relationships/hyperlink" Target="https://www.scopus.com/authid/detail.uri?authorId=16686992800" TargetMode="External" Id="rId553"/><Relationship Type="http://schemas.openxmlformats.org/officeDocument/2006/relationships/hyperlink" Target="https://orcid.org/0000-0002-1375-9337" TargetMode="External" Id="rId554"/><Relationship Type="http://schemas.openxmlformats.org/officeDocument/2006/relationships/hyperlink" Target="https://www.scopus.com/authid/detail.uri?authorId=57199329065" TargetMode="External" Id="rId555"/><Relationship Type="http://schemas.openxmlformats.org/officeDocument/2006/relationships/hyperlink" Target="https://orcid.org/0000-0003-4545-6469" TargetMode="External" Id="rId556"/><Relationship Type="http://schemas.openxmlformats.org/officeDocument/2006/relationships/hyperlink" Target="https://www.scopus.com/authid/detail.uri?authorId=57194039729" TargetMode="External" Id="rId557"/><Relationship Type="http://schemas.openxmlformats.org/officeDocument/2006/relationships/hyperlink" Target="https://orcid.org/0000-0003-4364-6349" TargetMode="External" Id="rId558"/><Relationship Type="http://schemas.openxmlformats.org/officeDocument/2006/relationships/hyperlink" Target="https://www.scopus.com/authid/detail.uri?authorId=57194033682" TargetMode="External" Id="rId559"/><Relationship Type="http://schemas.openxmlformats.org/officeDocument/2006/relationships/hyperlink" Target="https://orcid.org/0000-0002-4276-1188" TargetMode="External" Id="rId560"/><Relationship Type="http://schemas.openxmlformats.org/officeDocument/2006/relationships/hyperlink" Target="https://orcid.org/0000-0003-1464-8644" TargetMode="External" Id="rId561"/><Relationship Type="http://schemas.openxmlformats.org/officeDocument/2006/relationships/hyperlink" Target="https://www.scopus.com/authid/detail.uri?authorId=57210358838" TargetMode="External" Id="rId562"/><Relationship Type="http://schemas.openxmlformats.org/officeDocument/2006/relationships/hyperlink" Target="https://orcid.org/0000-0002-7410-5409" TargetMode="External" Id="rId563"/><Relationship Type="http://schemas.openxmlformats.org/officeDocument/2006/relationships/hyperlink" Target="https://www.scopus.com/authid/detail.uri?authorId=57207767364&amp;amp;eid=2-s2.0-85062839999" TargetMode="External" Id="rId564"/><Relationship Type="http://schemas.openxmlformats.org/officeDocument/2006/relationships/hyperlink" Target="https://orcid.org/0000-0003-3645-7929" TargetMode="External" Id="rId565"/><Relationship Type="http://schemas.openxmlformats.org/officeDocument/2006/relationships/hyperlink" Target="https://www.scopus.com/authid/detail.uri?authorId=57192818805&amp;amp;eid=2-s2.0-85062839999" TargetMode="External" Id="rId566"/><Relationship Type="http://schemas.openxmlformats.org/officeDocument/2006/relationships/hyperlink" Target="https://orcid.org/0000-0002-2012-7477" TargetMode="External" Id="rId567"/><Relationship Type="http://schemas.openxmlformats.org/officeDocument/2006/relationships/hyperlink" Target="https://www.scopus.com/authid/detail.uri?authorId=57217115805&amp;amp;eid=2-s2.0-85086314033" TargetMode="External" Id="rId568"/><Relationship Type="http://schemas.openxmlformats.org/officeDocument/2006/relationships/hyperlink" Target="https://orcid.org/0000-0001-9729-4401" TargetMode="External" Id="rId569"/><Relationship Type="http://schemas.openxmlformats.org/officeDocument/2006/relationships/hyperlink" Target="https://www.scopus.com/authid/detail.uri?authorId=56486147800" TargetMode="External" Id="rId570"/><Relationship Type="http://schemas.openxmlformats.org/officeDocument/2006/relationships/hyperlink" Target="https://orcid.org/0000-0002-9175-4603" TargetMode="External" Id="rId571"/><Relationship Type="http://schemas.openxmlformats.org/officeDocument/2006/relationships/hyperlink" Target="https://www.scopus.com/authid/detail.uri?authorId=6506599920" TargetMode="External" Id="rId572"/><Relationship Type="http://schemas.openxmlformats.org/officeDocument/2006/relationships/hyperlink" Target="http://orcid.org/0000-0003-2349-0578" TargetMode="External" Id="rId573"/><Relationship Type="http://schemas.openxmlformats.org/officeDocument/2006/relationships/hyperlink" Target="https://www.scopus.com/authid/detail.uri?authorId=57196940070" TargetMode="External" Id="rId574"/><Relationship Type="http://schemas.openxmlformats.org/officeDocument/2006/relationships/hyperlink" Target="https://www.scopus.com/authid/detail.uri?authorId=56485457100&amp;amp;eid=2-s2.0-84921317240" TargetMode="External" Id="rId575"/><Relationship Type="http://schemas.openxmlformats.org/officeDocument/2006/relationships/hyperlink" Target="https://orcid.org/0000-0002-3874-1192" TargetMode="External" Id="rId576"/><Relationship Type="http://schemas.openxmlformats.org/officeDocument/2006/relationships/hyperlink" Target="https://www.scopus.com/authid/detail.uri?authorId=57188560437&amp;amp;eid=2-s2.0-34250010072" TargetMode="External" Id="rId577"/><Relationship Type="http://schemas.openxmlformats.org/officeDocument/2006/relationships/hyperlink" Target="https://orcid.org/0000-0002-0622-8159" TargetMode="External" Id="rId578"/><Relationship Type="http://schemas.openxmlformats.org/officeDocument/2006/relationships/hyperlink" Target="https://orcid.org/0000-0001-7492-7616" TargetMode="External" Id="rId579"/><Relationship Type="http://schemas.openxmlformats.org/officeDocument/2006/relationships/hyperlink" Target="https://www.scopus.com/authid/detail.uri?authorId=57213836854" TargetMode="External" Id="rId580"/><Relationship Type="http://schemas.openxmlformats.org/officeDocument/2006/relationships/hyperlink" Target="https://orcid.org/0000-0002-9282-6576" TargetMode="External" Id="rId581"/><Relationship Type="http://schemas.openxmlformats.org/officeDocument/2006/relationships/hyperlink" Target="https://www.scopus.com/authid/detail.uri?authorId=56403093300" TargetMode="External" Id="rId582"/><Relationship Type="http://schemas.openxmlformats.org/officeDocument/2006/relationships/hyperlink" Target="https://orcid.org/0000-0002-3393-4091" TargetMode="External" Id="rId583"/><Relationship Type="http://schemas.openxmlformats.org/officeDocument/2006/relationships/hyperlink" Target="https://www.scopus.com/authid/detail.uri?authorId=6507672782" TargetMode="External" Id="rId584"/><Relationship Type="http://schemas.openxmlformats.org/officeDocument/2006/relationships/hyperlink" Target="https://orcid.org/0000-0002-0917-6622" TargetMode="External" Id="rId585"/><Relationship Type="http://schemas.openxmlformats.org/officeDocument/2006/relationships/hyperlink" Target="https://www.scopus.com/authid/detail.uri?authorId=36183980100" TargetMode="External" Id="rId586"/><Relationship Type="http://schemas.openxmlformats.org/officeDocument/2006/relationships/hyperlink" Target="https://orcid.org/0000-0002-6498-7954" TargetMode="External" Id="rId587"/><Relationship Type="http://schemas.openxmlformats.org/officeDocument/2006/relationships/hyperlink" Target="https://www.scopus.com/authid/detail.uri?authorId=56114523700" TargetMode="External" Id="rId588"/><Relationship Type="http://schemas.openxmlformats.org/officeDocument/2006/relationships/hyperlink" Target="https://orcid.org/0000-0002-7565-3095" TargetMode="External" Id="rId589"/><Relationship Type="http://schemas.openxmlformats.org/officeDocument/2006/relationships/hyperlink" Target="https://orcid.org/0000-0001-6856-8362" TargetMode="External" Id="rId590"/><Relationship Type="http://schemas.openxmlformats.org/officeDocument/2006/relationships/hyperlink" Target="https://orcid.org/0000-0002-2477-4524" TargetMode="External" Id="rId591"/><Relationship Type="http://schemas.openxmlformats.org/officeDocument/2006/relationships/hyperlink" Target="https://orcid.org/0000-0002-2895-0978" TargetMode="External" Id="rId592"/><Relationship Type="http://schemas.openxmlformats.org/officeDocument/2006/relationships/hyperlink" Target="https://www.scopus.com/authid/detail.uri?authorId=57202059464" TargetMode="External" Id="rId593"/><Relationship Type="http://schemas.openxmlformats.org/officeDocument/2006/relationships/hyperlink" Target="https://orcid.org/0000-0003-0439-7108" TargetMode="External" Id="rId594"/><Relationship Type="http://schemas.openxmlformats.org/officeDocument/2006/relationships/hyperlink" Target="https://www.scopus.com/authid/detail.uri?authorId=57216486212" TargetMode="External" Id="rId595"/><Relationship Type="http://schemas.openxmlformats.org/officeDocument/2006/relationships/hyperlink" Target="https://orcid.org/0000-0001-8693-2770" TargetMode="External" Id="rId596"/><Relationship Type="http://schemas.openxmlformats.org/officeDocument/2006/relationships/hyperlink" Target="https://orcid.org/0000-0002-3760-0523" TargetMode="External" Id="rId597"/><Relationship Type="http://schemas.openxmlformats.org/officeDocument/2006/relationships/hyperlink" Target="https://www.scopus.com/authid/detail.uri?authorId=57207908277" TargetMode="External" Id="rId598"/><Relationship Type="http://schemas.openxmlformats.org/officeDocument/2006/relationships/hyperlink" Target="https://orcid.org/0000-0003-1604-8837" TargetMode="External" Id="rId599"/><Relationship Type="http://schemas.openxmlformats.org/officeDocument/2006/relationships/hyperlink" Target="https://www.scopus.com/authid/detail.uri?authorId=57211287503" TargetMode="External" Id="rId600"/><Relationship Type="http://schemas.openxmlformats.org/officeDocument/2006/relationships/hyperlink" Target="https://orcid.org/0000-0001-8718-5471" TargetMode="External" Id="rId601"/><Relationship Type="http://schemas.openxmlformats.org/officeDocument/2006/relationships/hyperlink" Target="https://www.scopus.com/authid/detail.uri?authorId=57194431824" TargetMode="External" Id="rId602"/><Relationship Type="http://schemas.openxmlformats.org/officeDocument/2006/relationships/hyperlink" Target="https://orcid.org/0000-0003-3464-8318" TargetMode="External" Id="rId603"/><Relationship Type="http://schemas.openxmlformats.org/officeDocument/2006/relationships/hyperlink" Target="https://www.scopus.com/authid/detail.uri?authorId=8889499100" TargetMode="External" Id="rId604"/><Relationship Type="http://schemas.openxmlformats.org/officeDocument/2006/relationships/hyperlink" Target="http://orcid.org/0000-0001-7559-8850" TargetMode="External" Id="rId605"/><Relationship Type="http://schemas.openxmlformats.org/officeDocument/2006/relationships/hyperlink" Target="https://www.scopus.com/authid/detail.uri?authorId=9434092100" TargetMode="External" Id="rId606"/><Relationship Type="http://schemas.openxmlformats.org/officeDocument/2006/relationships/hyperlink" Target="http://orcid.org/0000-0002-3398-2982" TargetMode="External" Id="rId607"/><Relationship Type="http://schemas.openxmlformats.org/officeDocument/2006/relationships/hyperlink" Target="http://orcid.org/0000-0002-9314-3750" TargetMode="External" Id="rId608"/><Relationship Type="http://schemas.openxmlformats.org/officeDocument/2006/relationships/hyperlink" Target="https://www.scopus.com/authid/detail.uri?authorId=36089205300" TargetMode="External" Id="rId609"/><Relationship Type="http://schemas.openxmlformats.org/officeDocument/2006/relationships/hyperlink" Target="http://orcid.org/0000-0002-5977-3177" TargetMode="External" Id="rId610"/><Relationship Type="http://schemas.openxmlformats.org/officeDocument/2006/relationships/hyperlink" Target="https://www.scopus.com/authid/detail.uri?authorId=6506562747" TargetMode="External" Id="rId611"/><Relationship Type="http://schemas.openxmlformats.org/officeDocument/2006/relationships/hyperlink" Target="https://orcid.org/0000-0002-9940-8553" TargetMode="External" Id="rId612"/><Relationship Type="http://schemas.openxmlformats.org/officeDocument/2006/relationships/hyperlink" Target="https://www.scopus.com/authid/detail.uri?authorId=57208083453" TargetMode="External" Id="rId613"/><Relationship Type="http://schemas.openxmlformats.org/officeDocument/2006/relationships/hyperlink" Target="https://orcid.org/0000-0001-9877-4298" TargetMode="External" Id="rId614"/><Relationship Type="http://schemas.openxmlformats.org/officeDocument/2006/relationships/hyperlink" Target="https://www.scopus.com/authid/detail.uri?authorId=57192542611" TargetMode="External" Id="rId615"/><Relationship Type="http://schemas.openxmlformats.org/officeDocument/2006/relationships/hyperlink" Target="https://orcid.org/0000-0002-5334-1808" TargetMode="External" Id="rId616"/><Relationship Type="http://schemas.openxmlformats.org/officeDocument/2006/relationships/hyperlink" Target="https://www.scopus.com/authid/detail.uri?authorId=57203885630&amp;amp;eid=2-s2.0-85053395927" TargetMode="External" Id="rId617"/><Relationship Type="http://schemas.openxmlformats.org/officeDocument/2006/relationships/hyperlink" Target="https://orcid.org/0000-0003-0563-9076" TargetMode="External" Id="rId618"/><Relationship Type="http://schemas.openxmlformats.org/officeDocument/2006/relationships/hyperlink" Target="https://www.scopus.com/authid/detail.uri?authorId=55226675100" TargetMode="External" Id="rId619"/><Relationship Type="http://schemas.openxmlformats.org/officeDocument/2006/relationships/hyperlink" Target="https://orcid.org/0000-0002-1352-700X" TargetMode="External" Id="rId620"/><Relationship Type="http://schemas.openxmlformats.org/officeDocument/2006/relationships/hyperlink" Target="https://www.scopus.com/authid/detail.uri?authorId=56866413200" TargetMode="External" Id="rId621"/><Relationship Type="http://schemas.openxmlformats.org/officeDocument/2006/relationships/hyperlink" Target="https://orcid.org/0000-0002-1412-2696" TargetMode="External" Id="rId622"/><Relationship Type="http://schemas.openxmlformats.org/officeDocument/2006/relationships/hyperlink" Target="https://www.scopus.com/authid/detail.uri?authorId=57201729490" TargetMode="External" Id="rId623"/><Relationship Type="http://schemas.openxmlformats.org/officeDocument/2006/relationships/hyperlink" Target="https://orcid.org/0000-0002-7082-4115" TargetMode="External" Id="rId624"/><Relationship Type="http://schemas.openxmlformats.org/officeDocument/2006/relationships/hyperlink" Target="https://www.scopus.com/authid/detail.uri?authorId=57209097471" TargetMode="External" Id="rId625"/><Relationship Type="http://schemas.openxmlformats.org/officeDocument/2006/relationships/hyperlink" Target="https://orcid.org/0000-0001-5317-1813" TargetMode="External" Id="rId626"/><Relationship Type="http://schemas.openxmlformats.org/officeDocument/2006/relationships/hyperlink" Target="https://orcid.org/0000-0003-1726-1250" TargetMode="External" Id="rId627"/><Relationship Type="http://schemas.openxmlformats.org/officeDocument/2006/relationships/hyperlink" Target="https://www.scopus.com/authid/detail.uri?authorId=57188758923" TargetMode="External" Id="rId628"/><Relationship Type="http://schemas.openxmlformats.org/officeDocument/2006/relationships/hyperlink" Target="https://www.scopus.com/authid/detail.uri?authorId=57189311514&amp;amp;eid=2-s2.0-84968884413" TargetMode="External" Id="rId629"/><Relationship Type="http://schemas.openxmlformats.org/officeDocument/2006/relationships/hyperlink" Target="https://orcid.org/0000-0002-3029-2919" TargetMode="External" Id="rId630"/><Relationship Type="http://schemas.openxmlformats.org/officeDocument/2006/relationships/hyperlink" Target="https://www.scopus.com/authid/detail.uri?authorId=24399259200" TargetMode="External" Id="rId631"/><Relationship Type="http://schemas.openxmlformats.org/officeDocument/2006/relationships/hyperlink" Target="https://orcid.org/0000-0001-6304-8325" TargetMode="External" Id="rId632"/><Relationship Type="http://schemas.openxmlformats.org/officeDocument/2006/relationships/hyperlink" Target="https://www.scopus.com/authid/detail.uri?authorId=57216296346" TargetMode="External" Id="rId633"/><Relationship Type="http://schemas.openxmlformats.org/officeDocument/2006/relationships/hyperlink" Target="https://orcid.org/0000-0003-2179-1828" TargetMode="External" Id="rId634"/><Relationship Type="http://schemas.openxmlformats.org/officeDocument/2006/relationships/hyperlink" Target="https://www.scopus.com/authid/detail.uri?authorId=57219142421" TargetMode="External" Id="rId635"/><Relationship Type="http://schemas.openxmlformats.org/officeDocument/2006/relationships/hyperlink" Target="https://orcid.org/0000-0003-0882-0487" TargetMode="External" Id="rId636"/><Relationship Type="http://schemas.openxmlformats.org/officeDocument/2006/relationships/hyperlink" Target="https://www.scopus.com/authid/detail.uri?authorId=57208036711&amp;amp;eid=2-s2.0-85063626374" TargetMode="External" Id="rId637"/><Relationship Type="http://schemas.openxmlformats.org/officeDocument/2006/relationships/hyperlink" Target="https://orcid.org/0000-0002-0442-5570" TargetMode="External" Id="rId638"/><Relationship Type="http://schemas.openxmlformats.org/officeDocument/2006/relationships/hyperlink" Target="https://www.scopus.com/authid/detail.uri?origin=resultslist&amp;authorId=57194714030" TargetMode="External" Id="rId639"/><Relationship Type="http://schemas.openxmlformats.org/officeDocument/2006/relationships/hyperlink" Target="https://orcid.org/0000-0001-5942-3188" TargetMode="External" Id="rId640"/><Relationship Type="http://schemas.openxmlformats.org/officeDocument/2006/relationships/hyperlink" Target="https://www.scopus.com/authid/detail.uri?authorId=7101884027" TargetMode="External" Id="rId641"/><Relationship Type="http://schemas.openxmlformats.org/officeDocument/2006/relationships/hyperlink" Target="https://orcid.org/0000-0001-8682-5000" TargetMode="External" Id="rId642"/><Relationship Type="http://schemas.openxmlformats.org/officeDocument/2006/relationships/hyperlink" Target="https://www.scopus.com/authid/detail.uri?authorId=8658187200&amp;amp;eid=2-s2.0-23944490230" TargetMode="External" Id="rId643"/><Relationship Type="http://schemas.openxmlformats.org/officeDocument/2006/relationships/hyperlink" Target="https://orcid.org/0000-0001-5259-1111" TargetMode="External" Id="rId644"/><Relationship Type="http://schemas.openxmlformats.org/officeDocument/2006/relationships/hyperlink" Target="https://orcid.org/0000-0001-6150-5924" TargetMode="External" Id="rId645"/><Relationship Type="http://schemas.openxmlformats.org/officeDocument/2006/relationships/hyperlink" Target="https://www.scopus.com/authid/detail.uri?authorId=56485978800" TargetMode="External" Id="rId646"/><Relationship Type="http://schemas.openxmlformats.org/officeDocument/2006/relationships/hyperlink" Target="http://orcid.org/0000-0002-9837-2309" TargetMode="External" Id="rId647"/><Relationship Type="http://schemas.openxmlformats.org/officeDocument/2006/relationships/hyperlink" Target="https://www.scopus.com/authid/detail.uri?authorId=57216434058" TargetMode="External" Id="rId648"/><Relationship Type="http://schemas.openxmlformats.org/officeDocument/2006/relationships/hyperlink" Target="http://orcid.org/0000-0002-1158-5089" TargetMode="External" Id="rId649"/><Relationship Type="http://schemas.openxmlformats.org/officeDocument/2006/relationships/hyperlink" Target="https://www.scopus.com/authid/detail.uri?authorId=57216439548" TargetMode="External" Id="rId650"/><Relationship Type="http://schemas.openxmlformats.org/officeDocument/2006/relationships/hyperlink" Target="http://orcid.org/0000-0003-0557-0945" TargetMode="External" Id="rId651"/><Relationship Type="http://schemas.openxmlformats.org/officeDocument/2006/relationships/hyperlink" Target="https://orcid.org/0000-0003-2201-3120" TargetMode="External" Id="rId652"/><Relationship Type="http://schemas.openxmlformats.org/officeDocument/2006/relationships/hyperlink" Target="https://www.scopus.com/authid/detail.uri?authorId=57207762383" TargetMode="External" Id="rId653"/><Relationship Type="http://schemas.openxmlformats.org/officeDocument/2006/relationships/hyperlink" Target="https://orcid.org/0000-0003-0934-2237" TargetMode="External" Id="rId654"/><Relationship Type="http://schemas.openxmlformats.org/officeDocument/2006/relationships/hyperlink" Target="https://www.scopus.com/authid/detail.uri?authorId=7003848906" TargetMode="External" Id="rId655"/><Relationship Type="http://schemas.openxmlformats.org/officeDocument/2006/relationships/hyperlink" Target="https://www.scopus.com/authid/detail.uri?authorId=57216488818&amp;amp;eid=2-s2.0-85083640391" TargetMode="External" Id="rId656"/><Relationship Type="http://schemas.openxmlformats.org/officeDocument/2006/relationships/hyperlink" Target="https://orcid.org/0000-0002-4501-7426" TargetMode="External" Id="rId657"/><Relationship Type="http://schemas.openxmlformats.org/officeDocument/2006/relationships/hyperlink" Target="https://www.scopus.com/authid/detail.uri?authorId=57189386760" TargetMode="External" Id="rId658"/><Relationship Type="http://schemas.openxmlformats.org/officeDocument/2006/relationships/hyperlink" Target="https://orcid.org/0000-0002-1082-5247" TargetMode="External" Id="rId659"/><Relationship Type="http://schemas.openxmlformats.org/officeDocument/2006/relationships/hyperlink" Target="https://www.scopus.com/authid/detail.uri?authorId=6603023430" TargetMode="External" Id="rId660"/><Relationship Type="http://schemas.openxmlformats.org/officeDocument/2006/relationships/hyperlink" Target="https://orcid.org/0000-0003-2774-8476" TargetMode="External" Id="rId661"/><Relationship Type="http://schemas.openxmlformats.org/officeDocument/2006/relationships/hyperlink" Target="https://orcid.org/0000-0003-1910-3256" TargetMode="External" Id="rId662"/><Relationship Type="http://schemas.openxmlformats.org/officeDocument/2006/relationships/hyperlink" Target="https://orcid.org/0000-0002-3190-0592" TargetMode="External" Id="rId663"/><Relationship Type="http://schemas.openxmlformats.org/officeDocument/2006/relationships/hyperlink" Target="https://www.scopus.com/authid/detail.uri?authorId=57201604404" TargetMode="External" Id="rId664"/><Relationship Type="http://schemas.openxmlformats.org/officeDocument/2006/relationships/hyperlink" Target="https://orcid.org/0000-0002-7077-1260" TargetMode="External" Id="rId665"/><Relationship Type="http://schemas.openxmlformats.org/officeDocument/2006/relationships/hyperlink" Target="https://orcid.org/0000-0002-0590-5584" TargetMode="External" Id="rId666"/><Relationship Type="http://schemas.openxmlformats.org/officeDocument/2006/relationships/hyperlink" Target="https://orcid.org/0000-0002-4171-1875" TargetMode="External" Id="rId667"/><Relationship Type="http://schemas.openxmlformats.org/officeDocument/2006/relationships/hyperlink" Target="https://www.scopus.com/authid/detail.uri?authorId=16550619500&amp;amp;eid=2-s2.0-34250677696" TargetMode="External" Id="rId668"/><Relationship Type="http://schemas.openxmlformats.org/officeDocument/2006/relationships/hyperlink" Target="https://orcid.org/0000-0003-4442-8001" TargetMode="External" Id="rId669"/><Relationship Type="http://schemas.openxmlformats.org/officeDocument/2006/relationships/hyperlink" Target="https://www.scopus.com/authid/detail.uri?authorId=57208026679" TargetMode="External" Id="rId670"/><Relationship Type="http://schemas.openxmlformats.org/officeDocument/2006/relationships/hyperlink" Target="https://orcid.org/0000-0003-4310-5833" TargetMode="External" Id="rId671"/><Relationship Type="http://schemas.openxmlformats.org/officeDocument/2006/relationships/hyperlink" Target="https://www.scopus.com/authid/detail.uri?authorId=57105743600" TargetMode="External" Id="rId672"/><Relationship Type="http://schemas.openxmlformats.org/officeDocument/2006/relationships/hyperlink" Target="https://orcid.org/0000-0002-9898-0937" TargetMode="External" Id="rId673"/><Relationship Type="http://schemas.openxmlformats.org/officeDocument/2006/relationships/hyperlink" Target="https://www.scopus.com/authid/detail.uri?authorId=6602185126" TargetMode="External" Id="rId674"/><Relationship Type="http://schemas.openxmlformats.org/officeDocument/2006/relationships/hyperlink" Target="https://www.scopus.com/authid/detail.uri?authorId=9533618500" TargetMode="External" Id="rId675"/><Relationship Type="http://schemas.openxmlformats.org/officeDocument/2006/relationships/hyperlink" Target="http://orcid.org/0000-0002-0522-1799" TargetMode="External" Id="rId676"/><Relationship Type="http://schemas.openxmlformats.org/officeDocument/2006/relationships/hyperlink" Target="http://orcid.org/0000-0001-9489-2107" TargetMode="External" Id="rId677"/><Relationship Type="http://schemas.openxmlformats.org/officeDocument/2006/relationships/hyperlink" Target="https://www.scopus.com/authid/detail.uri?authorId=6506997466" TargetMode="External" Id="rId678"/><Relationship Type="http://schemas.openxmlformats.org/officeDocument/2006/relationships/hyperlink" Target="https://orcid.org/0000-0001-7656-0440" TargetMode="External" Id="rId679"/><Relationship Type="http://schemas.openxmlformats.org/officeDocument/2006/relationships/hyperlink" Target="https://www.scopus.com/authid/detail.uri?authorId=55940519400" TargetMode="External" Id="rId680"/><Relationship Type="http://schemas.openxmlformats.org/officeDocument/2006/relationships/hyperlink" Target="https://orcid.org/0000-0002-4458-8833" TargetMode="External" Id="rId681"/><Relationship Type="http://schemas.openxmlformats.org/officeDocument/2006/relationships/hyperlink" Target="https://www.scopus.com/authid/detail.uri?authorId=6603248549" TargetMode="External" Id="rId682"/><Relationship Type="http://schemas.openxmlformats.org/officeDocument/2006/relationships/hyperlink" Target="http://orcid.org/0000-0001-7197-9760" TargetMode="External" Id="rId683"/><Relationship Type="http://schemas.openxmlformats.org/officeDocument/2006/relationships/hyperlink" Target="https://www.scopus.com/authid/detail.uri?authorId=9535153800" TargetMode="External" Id="rId684"/><Relationship Type="http://schemas.openxmlformats.org/officeDocument/2006/relationships/hyperlink" Target="http://orcid.org/0000-0002-5601-7018" TargetMode="External" Id="rId685"/><Relationship Type="http://schemas.openxmlformats.org/officeDocument/2006/relationships/hyperlink" Target="https://www.scopus.com/authid/detail.uri?authorId=57008903400" TargetMode="External" Id="rId686"/><Relationship Type="http://schemas.openxmlformats.org/officeDocument/2006/relationships/hyperlink" Target="https://orcid.org/0000-0001-8252-9685" TargetMode="External" Id="rId687"/><Relationship Type="http://schemas.openxmlformats.org/officeDocument/2006/relationships/hyperlink" Target="https://www.scopus.com/authid/detail.uri?authorId=7006546248" TargetMode="External" Id="rId688"/><Relationship Type="http://schemas.openxmlformats.org/officeDocument/2006/relationships/hyperlink" Target="https://orcid.org/0000-0002-8021-0467" TargetMode="External" Id="rId689"/><Relationship Type="http://schemas.openxmlformats.org/officeDocument/2006/relationships/hyperlink" Target="https://www.scopus.com/authid/detail.uri?authorId=57218951658" TargetMode="External" Id="rId690"/><Relationship Type="http://schemas.openxmlformats.org/officeDocument/2006/relationships/hyperlink" Target="http://orcid.org/0000-0002-7762-6541" TargetMode="External" Id="rId691"/><Relationship Type="http://schemas.openxmlformats.org/officeDocument/2006/relationships/hyperlink" Target="https://orcid.org/0000-0002-7734-3963" TargetMode="External" Id="rId692"/><Relationship Type="http://schemas.openxmlformats.org/officeDocument/2006/relationships/hyperlink" Target="https://orcid.org/0000-0002-6769-2844" TargetMode="External" Id="rId693"/><Relationship Type="http://schemas.openxmlformats.org/officeDocument/2006/relationships/hyperlink" Target="https://orcid.org/0000-0002-3494-0493" TargetMode="External" Id="rId694"/><Relationship Type="http://schemas.openxmlformats.org/officeDocument/2006/relationships/hyperlink" Target="https://www.scopus.com/authid/detail.uri?authorId=36104503000" TargetMode="External" Id="rId695"/><Relationship Type="http://schemas.openxmlformats.org/officeDocument/2006/relationships/hyperlink" Target="https://orcid.org/0000-0003-4842-4972" TargetMode="External" Id="rId696"/><Relationship Type="http://schemas.openxmlformats.org/officeDocument/2006/relationships/hyperlink" Target="https://www.scopus.com/authid/detail.uri?authorId=55659255500" TargetMode="External" Id="rId697"/><Relationship Type="http://schemas.openxmlformats.org/officeDocument/2006/relationships/hyperlink" Target="https://orcid.org/0000-0002-2887-9083" TargetMode="External" Id="rId698"/><Relationship Type="http://schemas.openxmlformats.org/officeDocument/2006/relationships/hyperlink" Target="http://orcid.org/0000-0002-2338-6706" TargetMode="External" Id="rId699"/><Relationship Type="http://schemas.openxmlformats.org/officeDocument/2006/relationships/hyperlink" Target="https://www.scopus.com/authid/detail.uri?authorId=24723271500" TargetMode="External" Id="rId700"/><Relationship Type="http://schemas.openxmlformats.org/officeDocument/2006/relationships/hyperlink" Target="https://orcid.org/0000-0002-1095-5244" TargetMode="External" Id="rId701"/><Relationship Type="http://schemas.openxmlformats.org/officeDocument/2006/relationships/hyperlink" Target="https://orcid.org/0000-0002-3998-978X" TargetMode="External" Id="rId702"/><Relationship Type="http://schemas.openxmlformats.org/officeDocument/2006/relationships/hyperlink" Target="https://orcid.org/0000-0002-2118-9119" TargetMode="External" Id="rId703"/><Relationship Type="http://schemas.openxmlformats.org/officeDocument/2006/relationships/hyperlink" Target="https://www.scopus.com/authid/detail.uri?authorId=56825402600" TargetMode="External" Id="rId704"/><Relationship Type="http://schemas.openxmlformats.org/officeDocument/2006/relationships/hyperlink" Target="https://orcid.org/0000-0002-7746-4570" TargetMode="External" Id="rId705"/><Relationship Type="http://schemas.openxmlformats.org/officeDocument/2006/relationships/hyperlink" Target="https://www.scopus.com/authid/detail.uri?authorId=57209338164" TargetMode="External" Id="rId706"/><Relationship Type="http://schemas.openxmlformats.org/officeDocument/2006/relationships/hyperlink" Target="https://orcid.org/0000-0002-3592-2393" TargetMode="External" Id="rId707"/><Relationship Type="http://schemas.openxmlformats.org/officeDocument/2006/relationships/hyperlink" Target="https://www.scopus.com/authid/detail.uri?authorId=57192680688" TargetMode="External" Id="rId708"/><Relationship Type="http://schemas.openxmlformats.org/officeDocument/2006/relationships/hyperlink" Target="https://orcid.org/0000-0001-5299-6733" TargetMode="External" Id="rId709"/><Relationship Type="http://schemas.openxmlformats.org/officeDocument/2006/relationships/hyperlink" Target="https://www.scopus.com/authid/detail.uri?authorId=7801330008&amp;amp;eid=2-s2.0-4444250220" TargetMode="External" Id="rId710"/><Relationship Type="http://schemas.openxmlformats.org/officeDocument/2006/relationships/hyperlink" Target="http://orcid.org/0000-0003-0699-6294" TargetMode="External" Id="rId711"/><Relationship Type="http://schemas.openxmlformats.org/officeDocument/2006/relationships/hyperlink" Target="https://orcid.org/0000-0002-2060-806X" TargetMode="External" Id="rId712"/><Relationship Type="http://schemas.openxmlformats.org/officeDocument/2006/relationships/hyperlink" Target="https://www.scopus.com/authid/detail.uri?authorId=57503001900&amp;origin=recordPage" TargetMode="External" Id="rId713"/><Relationship Type="http://schemas.openxmlformats.org/officeDocument/2006/relationships/hyperlink" Target="https://orcid.org/0000-0003-1656-1542" TargetMode="External" Id="rId714"/><Relationship Type="http://schemas.openxmlformats.org/officeDocument/2006/relationships/hyperlink" Target="https://orcid.org/0000-0003-3251-368X" TargetMode="External" Id="rId715"/><Relationship Type="http://schemas.openxmlformats.org/officeDocument/2006/relationships/hyperlink" Target="https://www.scopus.com/authid/detail.uri?authorId=24462357100" TargetMode="External" Id="rId716"/><Relationship Type="http://schemas.openxmlformats.org/officeDocument/2006/relationships/hyperlink" Target="https://orcid.org/0000-0002-4464-6861" TargetMode="External" Id="rId717"/><Relationship Type="http://schemas.openxmlformats.org/officeDocument/2006/relationships/hyperlink" Target="http://orcid.org/0000-0002-2958-8923" TargetMode="External" Id="rId718"/><Relationship Type="http://schemas.openxmlformats.org/officeDocument/2006/relationships/hyperlink" Target="https://www.scopus.com/authid/detail.uri?authorId=7006145081" TargetMode="External" Id="rId719"/><Relationship Type="http://schemas.openxmlformats.org/officeDocument/2006/relationships/hyperlink" Target="https://orcid.org/0000-0002-7266-7950" TargetMode="External" Id="rId720"/><Relationship Type="http://schemas.openxmlformats.org/officeDocument/2006/relationships/hyperlink" Target="https://www.scopus.com/authid/detail.uri?authorId=57207256297" TargetMode="External" Id="rId721"/><Relationship Type="http://schemas.openxmlformats.org/officeDocument/2006/relationships/hyperlink" Target="https://orcid.org/0000-0001-7032-9109" TargetMode="External" Id="rId722"/><Relationship Type="http://schemas.openxmlformats.org/officeDocument/2006/relationships/hyperlink" Target="https://www.scopus.com/authid/detail.uri?authorId=57200823898" TargetMode="External" Id="rId723"/><Relationship Type="http://schemas.openxmlformats.org/officeDocument/2006/relationships/hyperlink" Target="https://orcid.org/0000-0002-7426-467X" TargetMode="External" Id="rId724"/><Relationship Type="http://schemas.openxmlformats.org/officeDocument/2006/relationships/hyperlink" Target="https://www.scopus.com/authid/detail.uri?authorId=55568512035" TargetMode="External" Id="rId725"/><Relationship Type="http://schemas.openxmlformats.org/officeDocument/2006/relationships/hyperlink" Target="http://orcid.org/0000-0002-2124-064X" TargetMode="External" Id="rId726"/><Relationship Type="http://schemas.openxmlformats.org/officeDocument/2006/relationships/hyperlink" Target="https://www.scopus.com/authid/detail.uri?authorId=57219538959&amp;amp;eid=2-s2.0-85093671498" TargetMode="External" Id="rId727"/><Relationship Type="http://schemas.openxmlformats.org/officeDocument/2006/relationships/hyperlink" Target="https://orcid.org/0000-0002-7376-8980" TargetMode="External" Id="rId728"/><Relationship Type="http://schemas.openxmlformats.org/officeDocument/2006/relationships/hyperlink" Target="https://www.scopus.com/authid/detail.uri?authorId=57204560890" TargetMode="External" Id="rId729"/><Relationship Type="http://schemas.openxmlformats.org/officeDocument/2006/relationships/hyperlink" Target="https://orcid.org/0000-0001-8297-6581" TargetMode="External" Id="rId730"/><Relationship Type="http://schemas.openxmlformats.org/officeDocument/2006/relationships/hyperlink" Target="https://orcid.org/0000-0003-2664-1167" TargetMode="External" Id="rId731"/><Relationship Type="http://schemas.openxmlformats.org/officeDocument/2006/relationships/hyperlink" Target="https://www.scopus.com/authid/detail.uri?authorId=57194029567" TargetMode="External" Id="rId732"/><Relationship Type="http://schemas.openxmlformats.org/officeDocument/2006/relationships/hyperlink" Target="https://orcid.org/0000-0003-0459-5868" TargetMode="External" Id="rId733"/><Relationship Type="http://schemas.openxmlformats.org/officeDocument/2006/relationships/hyperlink" Target="https://www.scopus.com/authid/detail.uri?authorId=57219209473&amp;amp;eid=2-s2.0-85091709599" TargetMode="External" Id="rId734"/><Relationship Type="http://schemas.openxmlformats.org/officeDocument/2006/relationships/hyperlink" Target="https://orcid.org/0000-0001-8927-3811" TargetMode="External" Id="rId735"/><Relationship Type="http://schemas.openxmlformats.org/officeDocument/2006/relationships/hyperlink" Target="https://www.scopus.com/authid/detail.uri?authorId=15731749700" TargetMode="External" Id="rId736"/><Relationship Type="http://schemas.openxmlformats.org/officeDocument/2006/relationships/hyperlink" Target="https://orcid.org/0000-0002-9928-5848" TargetMode="External" Id="rId737"/><Relationship Type="http://schemas.openxmlformats.org/officeDocument/2006/relationships/hyperlink" Target="https://orcid.org/0000-0003-0388-975X" TargetMode="External" Id="rId738"/><Relationship Type="http://schemas.openxmlformats.org/officeDocument/2006/relationships/hyperlink" Target="https://www.scopus.com/authid/detail.uri?authorId=57208035034" TargetMode="External" Id="rId739"/><Relationship Type="http://schemas.openxmlformats.org/officeDocument/2006/relationships/hyperlink" Target="http://orcid.org/0000-0003-2089-5609" TargetMode="External" Id="rId740"/><Relationship Type="http://schemas.openxmlformats.org/officeDocument/2006/relationships/hyperlink" Target="https://www.scopus.com/authid/detail.uri?authorId=57189383519" TargetMode="External" Id="rId741"/><Relationship Type="http://schemas.openxmlformats.org/officeDocument/2006/relationships/hyperlink" Target="http://orcid.org/0000-0002-7862-5399" TargetMode="External" Id="rId742"/><Relationship Type="http://schemas.openxmlformats.org/officeDocument/2006/relationships/hyperlink" Target="https://orcid.org/0000-0003-1973-711X" TargetMode="External" Id="rId743"/><Relationship Type="http://schemas.openxmlformats.org/officeDocument/2006/relationships/hyperlink" Target="https://www.scopus.com/authid/detail.uri?authorId=9533889000" TargetMode="External" Id="rId744"/><Relationship Type="http://schemas.openxmlformats.org/officeDocument/2006/relationships/hyperlink" Target="https://orcid.org/0000-0001-5886-8943" TargetMode="External" Id="rId745"/><Relationship Type="http://schemas.openxmlformats.org/officeDocument/2006/relationships/hyperlink" Target="https://www.scopus.com/authid/detail.uri?authorId=57209099716" TargetMode="External" Id="rId746"/><Relationship Type="http://schemas.openxmlformats.org/officeDocument/2006/relationships/hyperlink" Target="https://www.scopus.com/redirect.uri?url=https://orcid.org/0000-0002-7251-994X&amp;authorId=57216300264&amp;origin=AuthorProfile&amp;orcId=0000-0002-7251-994X&amp;category=orcidLink%22" TargetMode="External" Id="rId747"/><Relationship Type="http://schemas.openxmlformats.org/officeDocument/2006/relationships/hyperlink" Target="https://www.scopus.com/authid/detail.uri?authorId=57224191788" TargetMode="External" Id="rId748"/><Relationship Type="http://schemas.openxmlformats.org/officeDocument/2006/relationships/hyperlink" Target="https://orcid.org/0000-0002-3083-217X" TargetMode="External" Id="rId749"/><Relationship Type="http://schemas.openxmlformats.org/officeDocument/2006/relationships/hyperlink" Target="https://www.scopus.com/authid/detail.uri?authorId=35763209300" TargetMode="External" Id="rId750"/><Relationship Type="http://schemas.openxmlformats.org/officeDocument/2006/relationships/hyperlink" Target="https://orcid.org/0000-0001-8430-7920" TargetMode="External" Id="rId751"/><Relationship Type="http://schemas.openxmlformats.org/officeDocument/2006/relationships/hyperlink" Target="http://orcid.org/0000-0002-0723-1878" TargetMode="External" Id="rId752"/><Relationship Type="http://schemas.openxmlformats.org/officeDocument/2006/relationships/hyperlink" Target="https://www.scopus.com/authid/detail.uri?authorId=37461951800" TargetMode="External" Id="rId753"/><Relationship Type="http://schemas.openxmlformats.org/officeDocument/2006/relationships/hyperlink" Target="https://orcid.org/0000-0003-4601-5251" TargetMode="External" Id="rId754"/><Relationship Type="http://schemas.openxmlformats.org/officeDocument/2006/relationships/hyperlink" Target="https://www.scopus.com/authid/detail.uri?authorId=16402717600" TargetMode="External" Id="rId755"/><Relationship Type="http://schemas.openxmlformats.org/officeDocument/2006/relationships/hyperlink" Target="https://orcid.org/0000-0002-4297-4095" TargetMode="External" Id="rId756"/><Relationship Type="http://schemas.openxmlformats.org/officeDocument/2006/relationships/hyperlink" Target="https://orcid.org/0000-0001-9956-8816" TargetMode="External" Id="rId757"/><Relationship Type="http://schemas.openxmlformats.org/officeDocument/2006/relationships/hyperlink" Target="https://www.scopus.com/authid/detail.uri?authorId=57006705600" TargetMode="External" Id="rId758"/><Relationship Type="http://schemas.openxmlformats.org/officeDocument/2006/relationships/hyperlink" Target="https://orcid.org/0000-0003-0709-601X" TargetMode="External" Id="rId759"/><Relationship Type="http://schemas.openxmlformats.org/officeDocument/2006/relationships/hyperlink" Target="https://www.scopus.com/authid/detail.uri?authorId=57215374156" TargetMode="External" Id="rId760"/><Relationship Type="http://schemas.openxmlformats.org/officeDocument/2006/relationships/hyperlink" Target="https://orcid.org/0000-0003-4061-267X" TargetMode="External" Id="rId761"/><Relationship Type="http://schemas.openxmlformats.org/officeDocument/2006/relationships/hyperlink" Target="https://www.scopus.com/authid/detail.uri?authorId=57221949824" TargetMode="External" Id="rId762"/><Relationship Type="http://schemas.openxmlformats.org/officeDocument/2006/relationships/hyperlink" Target="https://orcid.org/0000-0002-4391-6639" TargetMode="External" Id="rId763"/><Relationship Type="http://schemas.openxmlformats.org/officeDocument/2006/relationships/hyperlink" Target="https://orcid.org/0000-0002-9089-6431" TargetMode="External" Id="rId764"/><Relationship Type="http://schemas.openxmlformats.org/officeDocument/2006/relationships/hyperlink" Target="https://www.scopus.com/authid/detail.uri?authorId=56486005600" TargetMode="External" Id="rId765"/><Relationship Type="http://schemas.openxmlformats.org/officeDocument/2006/relationships/hyperlink" Target="http://orcid.org/0000-0003-0867-9161" TargetMode="External" Id="rId766"/><Relationship Type="http://schemas.openxmlformats.org/officeDocument/2006/relationships/hyperlink" Target="https://www.scopus.com/authid/detail.uri?authorId=36632898200" TargetMode="External" Id="rId767"/><Relationship Type="http://schemas.openxmlformats.org/officeDocument/2006/relationships/hyperlink" Target="https://orcid.org/0000-0003-2537-7376" TargetMode="External" Id="rId768"/><Relationship Type="http://schemas.openxmlformats.org/officeDocument/2006/relationships/hyperlink" Target="https://www.scopus.com/authid/detail.uri?authorId=55891027200" TargetMode="External" Id="rId769"/><Relationship Type="http://schemas.openxmlformats.org/officeDocument/2006/relationships/hyperlink" Target="https://orcid.org/0000-0001-6851-5340" TargetMode="External" Id="rId770"/><Relationship Type="http://schemas.openxmlformats.org/officeDocument/2006/relationships/hyperlink" Target="https://www.scopus.com/authid/detail.uri?authorId=57209317643" TargetMode="External" Id="rId771"/><Relationship Type="http://schemas.openxmlformats.org/officeDocument/2006/relationships/hyperlink" Target="https://orcid.org/0000-0002-1783-1471" TargetMode="External" Id="rId772"/><Relationship Type="http://schemas.openxmlformats.org/officeDocument/2006/relationships/hyperlink" Target="https://www.scopus.com/authid/detail.uri?authorId=6603686093" TargetMode="External" Id="rId773"/><Relationship Type="http://schemas.openxmlformats.org/officeDocument/2006/relationships/hyperlink" Target="https://orcid.org/0000-0001-7648-0360" TargetMode="External" Id="rId774"/><Relationship Type="http://schemas.openxmlformats.org/officeDocument/2006/relationships/hyperlink" Target="https://www.scopus.com/authid/detail.uri?authorId=57208907089" TargetMode="External" Id="rId775"/><Relationship Type="http://schemas.openxmlformats.org/officeDocument/2006/relationships/hyperlink" Target="https://www.scopus.com/authid/detail.uri?authorId=6505621567&amp;amp;eid=2-s2.0-0017907091" TargetMode="External" Id="rId776"/><Relationship Type="http://schemas.openxmlformats.org/officeDocument/2006/relationships/hyperlink" Target="https://www.scopus.com/authid/detail.uri?authorId=55225675900" TargetMode="External" Id="rId777"/><Relationship Type="http://schemas.openxmlformats.org/officeDocument/2006/relationships/hyperlink" Target="https://orcid.org/0000-0003-3640-6523" TargetMode="External" Id="rId778"/><Relationship Type="http://schemas.openxmlformats.org/officeDocument/2006/relationships/hyperlink" Target="https://www.scopus.com/authid/detail.uri?authorId=56962726800" TargetMode="External" Id="rId779"/><Relationship Type="http://schemas.openxmlformats.org/officeDocument/2006/relationships/hyperlink" Target="https://www.scopus.com/authid/detail.uri?authorId=24484132300" TargetMode="External" Id="rId780"/><Relationship Type="http://schemas.openxmlformats.org/officeDocument/2006/relationships/hyperlink" Target="https://orcid.org/0000-0003-0533-2306" TargetMode="External" Id="rId781"/><Relationship Type="http://schemas.openxmlformats.org/officeDocument/2006/relationships/hyperlink" Target="https://www.scopus.com/authid/detail.uri?authorId=35763241000&amp;amp;eid=2-s2.0-77949965552" TargetMode="External" Id="rId782"/><Relationship Type="http://schemas.openxmlformats.org/officeDocument/2006/relationships/hyperlink" Target="https://orcid.org/0000-0003-2448-4436" TargetMode="External" Id="rId783"/><Relationship Type="http://schemas.openxmlformats.org/officeDocument/2006/relationships/hyperlink" Target="https://www.scopus.com/authid/detail.uri?authorId=55976039200" TargetMode="External" Id="rId784"/><Relationship Type="http://schemas.openxmlformats.org/officeDocument/2006/relationships/hyperlink" Target="https://orcid.org/0000-0002-3500-2001" TargetMode="External" Id="rId785"/><Relationship Type="http://schemas.openxmlformats.org/officeDocument/2006/relationships/hyperlink" Target="http://orcid.org/0000-0003-1600-0905" TargetMode="External" Id="rId786"/><Relationship Type="http://schemas.openxmlformats.org/officeDocument/2006/relationships/hyperlink" Target="https://www.scopus.com/authid/detail.uri?authorId=57202210250" TargetMode="External" Id="rId787"/><Relationship Type="http://schemas.openxmlformats.org/officeDocument/2006/relationships/hyperlink" Target="https://orcid.org/0000-0001-5975-0269" TargetMode="External" Id="rId788"/><Relationship Type="http://schemas.openxmlformats.org/officeDocument/2006/relationships/hyperlink" Target="https://www.scopus.com/authid/detail.uri?authorId=24484091300" TargetMode="External" Id="rId789"/><Relationship Type="http://schemas.openxmlformats.org/officeDocument/2006/relationships/hyperlink" Target="https://orcid.org/0000-0001-5782-1932" TargetMode="External" Id="rId790"/><Relationship Type="http://schemas.openxmlformats.org/officeDocument/2006/relationships/hyperlink" Target="https://www.scopus.com/authid/detail.uri?authorId=57189376280" TargetMode="External" Id="rId791"/><Relationship Type="http://schemas.openxmlformats.org/officeDocument/2006/relationships/hyperlink" Target="https://orcid.org/0000-0001-7426-3805" TargetMode="External" Id="rId792"/><Relationship Type="http://schemas.openxmlformats.org/officeDocument/2006/relationships/hyperlink" Target="https://www.scopus.com/authid/detail.uri?authorId=24461662400" TargetMode="External" Id="rId793"/><Relationship Type="http://schemas.openxmlformats.org/officeDocument/2006/relationships/hyperlink" Target="https://orcid.org/0000-0002-9773-7695" TargetMode="External" Id="rId794"/><Relationship Type="http://schemas.openxmlformats.org/officeDocument/2006/relationships/hyperlink" Target="https://www.scopus.com/authid/detail.uri?authorId=6602413184" TargetMode="External" Id="rId795"/><Relationship Type="http://schemas.openxmlformats.org/officeDocument/2006/relationships/hyperlink" Target="http://orcid.org/0000-0002-6652-1840" TargetMode="External" Id="rId796"/><Relationship Type="http://schemas.openxmlformats.org/officeDocument/2006/relationships/hyperlink" Target="https://www.scopus.com/authid/detail.uri?authorId=27867781600" TargetMode="External" Id="rId797"/><Relationship Type="http://schemas.openxmlformats.org/officeDocument/2006/relationships/hyperlink" Target="https://orcid.org/0000-0001-8516-6584" TargetMode="External" Id="rId798"/><Relationship Type="http://schemas.openxmlformats.org/officeDocument/2006/relationships/hyperlink" Target="https://www.scopus.com/authid/detail.uri?authorId=57219987835&amp;amp;eid=2-s2.0-85096409808" TargetMode="External" Id="rId799"/><Relationship Type="http://schemas.openxmlformats.org/officeDocument/2006/relationships/hyperlink" Target="https://orcid.org/0000-0002-5188-9538" TargetMode="External" Id="rId800"/><Relationship Type="http://schemas.openxmlformats.org/officeDocument/2006/relationships/hyperlink" Target="https://www.scopus.com/authid/detail.uri?authorId=24480010500" TargetMode="External" Id="rId801"/><Relationship Type="http://schemas.openxmlformats.org/officeDocument/2006/relationships/hyperlink" Target="http://orcid.org/0000-0002-9759-4989" TargetMode="External" Id="rId802"/><Relationship Type="http://schemas.openxmlformats.org/officeDocument/2006/relationships/hyperlink" Target="https://www.scopus.com/authid/detail.uri?authorId=15072038900" TargetMode="External" Id="rId803"/><Relationship Type="http://schemas.openxmlformats.org/officeDocument/2006/relationships/hyperlink" Target="https://orcid.org/0000-0002-8021-4310" TargetMode="External" Id="rId804"/><Relationship Type="http://schemas.openxmlformats.org/officeDocument/2006/relationships/hyperlink" Target="https://www.scopus.com/authid/detail.uri?authorId=57211976635" TargetMode="External" Id="rId805"/><Relationship Type="http://schemas.openxmlformats.org/officeDocument/2006/relationships/hyperlink" Target="https://orcid.org/0000-0002-4148-2443" TargetMode="External" Id="rId806"/><Relationship Type="http://schemas.openxmlformats.org/officeDocument/2006/relationships/hyperlink" Target="https://www.scopus.com/authid/detail.uri?authorId=57216346667" TargetMode="External" Id="rId807"/><Relationship Type="http://schemas.openxmlformats.org/officeDocument/2006/relationships/hyperlink" Target="https://orcid.org/0000-0002-4484-8674" TargetMode="External" Id="rId808"/><Relationship Type="http://schemas.openxmlformats.org/officeDocument/2006/relationships/hyperlink" Target="https://www.scopus.com/authid/detail.uri?authorId=35763451400" TargetMode="External" Id="rId809"/><Relationship Type="http://schemas.openxmlformats.org/officeDocument/2006/relationships/hyperlink" Target="https://orcid.org/0000-0003-4128-839X" TargetMode="External" Id="rId810"/><Relationship Type="http://schemas.openxmlformats.org/officeDocument/2006/relationships/hyperlink" Target="https://www.scopus.com/redirect.uri?url=https://orcid.org/0000-0002-6544-5348&amp;authorId=57189377960&amp;origin=AuthorProfile&amp;orcId=0000-0002-6544-5348&amp;category=orcidLink%22" TargetMode="External" Id="rId811"/><Relationship Type="http://schemas.openxmlformats.org/officeDocument/2006/relationships/hyperlink" Target="https://www.scopus.com/authid/detail.uri?authorId=57189377960" TargetMode="External" Id="rId812"/><Relationship Type="http://schemas.openxmlformats.org/officeDocument/2006/relationships/hyperlink" Target="https://www.scopus.com/authid/detail.uri?authorId=57207762874" TargetMode="External" Id="rId813"/><Relationship Type="http://schemas.openxmlformats.org/officeDocument/2006/relationships/hyperlink" Target="https://orcid.org/0000-0002-8618-4917" TargetMode="External" Id="rId814"/><Relationship Type="http://schemas.openxmlformats.org/officeDocument/2006/relationships/hyperlink" Target="https://www.scopus.com/authid/detail.uri?authorId=8912359000" TargetMode="External" Id="rId815"/><Relationship Type="http://schemas.openxmlformats.org/officeDocument/2006/relationships/hyperlink" Target="https://orcid.org/0000-0002-9472-8021" TargetMode="External" Id="rId816"/><Relationship Type="http://schemas.openxmlformats.org/officeDocument/2006/relationships/hyperlink" Target="https://www.scopus.com/authid/detail.uri?authorId=6507247411" TargetMode="External" Id="rId817"/><Relationship Type="http://schemas.openxmlformats.org/officeDocument/2006/relationships/hyperlink" Target="https://orcid.org/0000-0002-0725-392X" TargetMode="External" Id="rId818"/><Relationship Type="http://schemas.openxmlformats.org/officeDocument/2006/relationships/hyperlink" Target="https://www.scopus.com/authid/detail.uri?authorId=57203139749" TargetMode="External" Id="rId819"/><Relationship Type="http://schemas.openxmlformats.org/officeDocument/2006/relationships/hyperlink" Target="https://orcid.org/0000-0003-3423-8896" TargetMode="External" Id="rId820"/><Relationship Type="http://schemas.openxmlformats.org/officeDocument/2006/relationships/hyperlink" Target="https://www.scopus.com/authid/detail.uri?authorId=57207769187" TargetMode="External" Id="rId821"/><Relationship Type="http://schemas.openxmlformats.org/officeDocument/2006/relationships/hyperlink" Target="https://orcid.org/0000-0002-4738-3286" TargetMode="External" Id="rId822"/><Relationship Type="http://schemas.openxmlformats.org/officeDocument/2006/relationships/hyperlink" Target="https://www.scopus.com/authid/detail.uri?authorId=7004018101" TargetMode="External" Id="rId823"/><Relationship Type="http://schemas.openxmlformats.org/officeDocument/2006/relationships/hyperlink" Target="https://orcid.org/0000-0002-1792-5080" TargetMode="External" Id="rId824"/><Relationship Type="http://schemas.openxmlformats.org/officeDocument/2006/relationships/hyperlink" Target="https://www.scopus.com/authid/detail.uri?authorId=56439484500" TargetMode="External" Id="rId825"/><Relationship Type="http://schemas.openxmlformats.org/officeDocument/2006/relationships/hyperlink" Target="http://orcid.org/0000-0003-0859-2015" TargetMode="External" Id="rId826"/><Relationship Type="http://schemas.openxmlformats.org/officeDocument/2006/relationships/hyperlink" Target="https://www.scopus.com/authid/detail.uri?authorId=7005837246" TargetMode="External" Id="rId827"/><Relationship Type="http://schemas.openxmlformats.org/officeDocument/2006/relationships/hyperlink" Target="https://orcid.org/0000-0002-1007-6530" TargetMode="External" Id="rId828"/><Relationship Type="http://schemas.openxmlformats.org/officeDocument/2006/relationships/hyperlink" Target="https://www.scopus.com/authid/detail.uri?authorId=36069743200" TargetMode="External" Id="rId829"/><Relationship Type="http://schemas.openxmlformats.org/officeDocument/2006/relationships/hyperlink" Target="http://orcid.org/0000-0003-3023-4927" TargetMode="External" Id="rId830"/><Relationship Type="http://schemas.openxmlformats.org/officeDocument/2006/relationships/hyperlink" Target="https://www.scopus.com/authid/detail.uri?authorId=16426533400" TargetMode="External" Id="rId831"/><Relationship Type="http://schemas.openxmlformats.org/officeDocument/2006/relationships/hyperlink" Target="http://orcid.org/0000-0003-4009-3937" TargetMode="External" Id="rId832"/><Relationship Type="http://schemas.openxmlformats.org/officeDocument/2006/relationships/hyperlink" Target="https://www.scopus.com/authid/detail.uri?authorId=6507141222" TargetMode="External" Id="rId833"/><Relationship Type="http://schemas.openxmlformats.org/officeDocument/2006/relationships/hyperlink" Target="https://orcid.org/0000-0001-6991-9582" TargetMode="External" Id="rId834"/><Relationship Type="http://schemas.openxmlformats.org/officeDocument/2006/relationships/hyperlink" Target="https://www.scopus.com/authid/detail.uri?authorId=57225331260" TargetMode="External" Id="rId835"/><Relationship Type="http://schemas.openxmlformats.org/officeDocument/2006/relationships/hyperlink" Target="http://orcid.org/0000-0002-6304-6837" TargetMode="External" Id="rId836"/><Relationship Type="http://schemas.openxmlformats.org/officeDocument/2006/relationships/hyperlink" Target="https://www.scopus.com/authid/detail.uri?authorId=6507534086" TargetMode="External" Id="rId837"/><Relationship Type="http://schemas.openxmlformats.org/officeDocument/2006/relationships/hyperlink" Target="https://orcid.org/0000-0002-3608-6163" TargetMode="External" Id="rId838"/><Relationship Type="http://schemas.openxmlformats.org/officeDocument/2006/relationships/hyperlink" Target="https://www.scopus.com/authid/detail.uri?authorId=57224189646&amp;origin=recordpage" TargetMode="External" Id="rId839"/><Relationship Type="http://schemas.openxmlformats.org/officeDocument/2006/relationships/hyperlink" Target="https://orcid.org/0000-0003-2214-2440" TargetMode="External" Id="rId840"/><Relationship Type="http://schemas.openxmlformats.org/officeDocument/2006/relationships/hyperlink" Target="https://www.scopus.com/authid/detail.uri?authorId=56486141900" TargetMode="External" Id="rId841"/><Relationship Type="http://schemas.openxmlformats.org/officeDocument/2006/relationships/hyperlink" Target="http://orcid.org/0000-0002-1329-4621" TargetMode="External" Id="rId842"/><Relationship Type="http://schemas.openxmlformats.org/officeDocument/2006/relationships/hyperlink" Target="https://www.scopus.com/authid/detail.uri?authorId=15838132300" TargetMode="External" Id="rId843"/><Relationship Type="http://schemas.openxmlformats.org/officeDocument/2006/relationships/hyperlink" Target="https://orcid.org/0000-0002-1596-9629" TargetMode="External" Id="rId844"/><Relationship Type="http://schemas.openxmlformats.org/officeDocument/2006/relationships/hyperlink" Target="https://www.scopus.com/authid/detail.uri?authorId=36182104500" TargetMode="External" Id="rId845"/><Relationship Type="http://schemas.openxmlformats.org/officeDocument/2006/relationships/hyperlink" Target="http://orcid.org/0000-0002-4139-7732" TargetMode="External" Id="rId846"/><Relationship Type="http://schemas.openxmlformats.org/officeDocument/2006/relationships/hyperlink" Target="https://www.scopus.com/authid/detail.uri?authorId=57210371663" TargetMode="External" Id="rId847"/><Relationship Type="http://schemas.openxmlformats.org/officeDocument/2006/relationships/hyperlink" Target="https://orcid.org/0000-0002-3515-3619" TargetMode="External" Id="rId848"/><Relationship Type="http://schemas.openxmlformats.org/officeDocument/2006/relationships/hyperlink" Target="http://orcid.org/0000-0002-7178-3028" TargetMode="External" Id="rId849"/><Relationship Type="http://schemas.openxmlformats.org/officeDocument/2006/relationships/hyperlink" Target="https://www.scopus.com/authid/detail.uri?authorId=15770281300" TargetMode="External" Id="rId850"/><Relationship Type="http://schemas.openxmlformats.org/officeDocument/2006/relationships/hyperlink" Target="https://orcid.org/0000-0002-4788-4144" TargetMode="External" Id="rId851"/><Relationship Type="http://schemas.openxmlformats.org/officeDocument/2006/relationships/hyperlink" Target="http://orcid.org/0000-0003-2041-1942" TargetMode="External" Id="rId852"/><Relationship Type="http://schemas.openxmlformats.org/officeDocument/2006/relationships/hyperlink" Target="https://orcid.org/0000-0003-1275-6481" TargetMode="External" Id="rId853"/><Relationship Type="http://schemas.openxmlformats.org/officeDocument/2006/relationships/hyperlink" Target="https://www.scopus.com/authid/detail.uri?authorId=9637928200" TargetMode="External" Id="rId854"/><Relationship Type="http://schemas.openxmlformats.org/officeDocument/2006/relationships/hyperlink" Target="http://orcid.org/0000-0002-4635-6542" TargetMode="External" Id="rId855"/><Relationship Type="http://schemas.openxmlformats.org/officeDocument/2006/relationships/hyperlink" Target="https://www.scopus.com/authid/detail.uri?authorId=23974032700" TargetMode="External" Id="rId856"/><Relationship Type="http://schemas.openxmlformats.org/officeDocument/2006/relationships/hyperlink" Target="https://www.scopus.com/authid/detail.uri?authorId=57203148553" TargetMode="External" Id="rId857"/><Relationship Type="http://schemas.openxmlformats.org/officeDocument/2006/relationships/hyperlink" Target="https://www.scopus.com/authid/detail.uri?authorId=9633922200" TargetMode="External" Id="rId858"/><Relationship Type="http://schemas.openxmlformats.org/officeDocument/2006/relationships/hyperlink" Target="https://orcid.org/0000-0003-0128-5848" TargetMode="External" Id="rId859"/><Relationship Type="http://schemas.openxmlformats.org/officeDocument/2006/relationships/hyperlink" Target="https://orcid.org/0000-0002-9396-7434" TargetMode="External" Id="rId860"/><Relationship Type="http://schemas.openxmlformats.org/officeDocument/2006/relationships/hyperlink" Target="https://www.scopus.com/authid/detail.uri?authorId=15519673800" TargetMode="External" Id="rId861"/><Relationship Type="http://schemas.openxmlformats.org/officeDocument/2006/relationships/hyperlink" Target="https://www.scopus.com/authid/detail.uri?authorId=20434500500" TargetMode="External" Id="rId862"/><Relationship Type="http://schemas.openxmlformats.org/officeDocument/2006/relationships/hyperlink" Target="https://orcid.org/0000-0003-1002-0761" TargetMode="External" Id="rId863"/><Relationship Type="http://schemas.openxmlformats.org/officeDocument/2006/relationships/hyperlink" Target="https://www.scopus.com/authid/detail.uri?authorId=57191737209" TargetMode="External" Id="rId864"/><Relationship Type="http://schemas.openxmlformats.org/officeDocument/2006/relationships/hyperlink" Target="https://orcid.org/0000-0002-9628-1163" TargetMode="External" Id="rId865"/><Relationship Type="http://schemas.openxmlformats.org/officeDocument/2006/relationships/hyperlink" Target="https://orcid.org/0000-0001-8969-2143" TargetMode="External" Id="rId866"/><Relationship Type="http://schemas.openxmlformats.org/officeDocument/2006/relationships/hyperlink" Target="https://www.scopus.com/authid/detail.uri?authorId=25929592700" TargetMode="External" Id="rId867"/><Relationship Type="http://schemas.openxmlformats.org/officeDocument/2006/relationships/hyperlink" Target="https://orcid.org/0000-0001-8962-2452" TargetMode="External" Id="rId868"/><Relationship Type="http://schemas.openxmlformats.org/officeDocument/2006/relationships/hyperlink" Target="https://orcid.org/0000-0001-5906-6811" TargetMode="External" Id="rId869"/><Relationship Type="http://schemas.openxmlformats.org/officeDocument/2006/relationships/hyperlink" Target="https://www.scopus.com/authid/detail.uri?authorId=57214469857" TargetMode="External" Id="rId870"/><Relationship Type="http://schemas.openxmlformats.org/officeDocument/2006/relationships/hyperlink" Target="https://orcid.org/0000-0002-4654-9248" TargetMode="External" Id="rId871"/><Relationship Type="http://schemas.openxmlformats.org/officeDocument/2006/relationships/hyperlink" Target="https://orcid.org/0000-0002-0107-4365" TargetMode="External" Id="rId872"/><Relationship Type="http://schemas.openxmlformats.org/officeDocument/2006/relationships/hyperlink" Target="https://www.scopus.com/authid/detail.uri?authorId=57215429760" TargetMode="External" Id="rId873"/><Relationship Type="http://schemas.openxmlformats.org/officeDocument/2006/relationships/hyperlink" Target="https://orcid.org/0000-0002-1802-2174" TargetMode="External" Id="rId874"/><Relationship Type="http://schemas.openxmlformats.org/officeDocument/2006/relationships/hyperlink" Target="https://orcid.org/0000-0003-3579-0092" TargetMode="External" Id="rId875"/><Relationship Type="http://schemas.openxmlformats.org/officeDocument/2006/relationships/hyperlink" Target="http://orcid.org/0000-0002-6327-6405" TargetMode="External" Id="rId876"/><Relationship Type="http://schemas.openxmlformats.org/officeDocument/2006/relationships/hyperlink" Target="https://orcid.org/0000-0001-8022-866X" TargetMode="External" Id="rId877"/><Relationship Type="http://schemas.openxmlformats.org/officeDocument/2006/relationships/hyperlink" Target="https://www.scopus.com/authid/detail.uri?authorId=57205124595" TargetMode="External" Id="rId878"/><Relationship Type="http://schemas.openxmlformats.org/officeDocument/2006/relationships/hyperlink" Target="https://orcid.org/0000-0001-9886-4234" TargetMode="External" Id="rId879"/><Relationship Type="http://schemas.openxmlformats.org/officeDocument/2006/relationships/hyperlink" Target="http://orcid.org/0000-0002-9652-9771" TargetMode="External" Id="rId880"/><Relationship Type="http://schemas.openxmlformats.org/officeDocument/2006/relationships/hyperlink" Target="https://www.scopus.com/authid/detail.uri?authorId=6602782210" TargetMode="External" Id="rId881"/><Relationship Type="http://schemas.openxmlformats.org/officeDocument/2006/relationships/hyperlink" Target="https://orcid.org/0000-0003-1240-7900" TargetMode="External" Id="rId882"/><Relationship Type="http://schemas.openxmlformats.org/officeDocument/2006/relationships/hyperlink" Target="https://www.scopus.com/authid/detail.uri?authorId=16302534800" TargetMode="External" Id="rId883"/><Relationship Type="http://schemas.openxmlformats.org/officeDocument/2006/relationships/hyperlink" Target="https://orcid.org/0000-0002-6688-4641" TargetMode="External" Id="rId884"/><Relationship Type="http://schemas.openxmlformats.org/officeDocument/2006/relationships/hyperlink" Target="https://www.scopus.com/authid/detail.uri?authorId=6507396215" TargetMode="External" Id="rId885"/><Relationship Type="http://schemas.openxmlformats.org/officeDocument/2006/relationships/hyperlink" Target="https://orcid.org/0000-0002-0651-557X" TargetMode="External" Id="rId886"/><Relationship Type="http://schemas.openxmlformats.org/officeDocument/2006/relationships/hyperlink" Target="https://www.scopus.com/authid/detail.uri?authorId=16647283500" TargetMode="External" Id="rId887"/><Relationship Type="http://schemas.openxmlformats.org/officeDocument/2006/relationships/hyperlink" Target="http://orcid.org/0000-0002-1072-8770" TargetMode="External" Id="rId888"/><Relationship Type="http://schemas.openxmlformats.org/officeDocument/2006/relationships/hyperlink" Target="https://www.scopus.com/authid/detail.uri?authorId=15838097700" TargetMode="External" Id="rId889"/><Relationship Type="http://schemas.openxmlformats.org/officeDocument/2006/relationships/hyperlink" Target="https://orcid.org/0000-0003-0205-7572" TargetMode="External" Id="rId890"/><Relationship Type="http://schemas.openxmlformats.org/officeDocument/2006/relationships/hyperlink" Target="https://orcid.org/0000-0002-1493-7262" TargetMode="External" Id="rId891"/><Relationship Type="http://schemas.openxmlformats.org/officeDocument/2006/relationships/hyperlink" Target="https://orcid.org/0000-0003-0436-4197" TargetMode="External" Id="rId892"/><Relationship Type="http://schemas.openxmlformats.org/officeDocument/2006/relationships/hyperlink" Target="https://www.scopus.com/authid/detail.uri?authorId=57208908545" TargetMode="External" Id="rId893"/><Relationship Type="http://schemas.openxmlformats.org/officeDocument/2006/relationships/hyperlink" Target="https://orcid.org/0000-0003-1729-1003" TargetMode="External" Id="rId894"/><Relationship Type="http://schemas.openxmlformats.org/officeDocument/2006/relationships/hyperlink" Target="https://www.scopus.com/authid/detail.uri?authorId=36070041200" TargetMode="External" Id="rId895"/><Relationship Type="http://schemas.openxmlformats.org/officeDocument/2006/relationships/hyperlink" Target="https://www.scopus.com/authid/detail.uri?authorId=57207770012" TargetMode="External" Id="rId896"/><Relationship Type="http://schemas.openxmlformats.org/officeDocument/2006/relationships/hyperlink" Target="https://orcid.org/0000-0001-9938-5489" TargetMode="External" Id="rId897"/><Relationship Type="http://schemas.openxmlformats.org/officeDocument/2006/relationships/hyperlink" Target="https://www.scopus.com/authid/detail.uri?authorId=57203149663" TargetMode="External" Id="rId898"/><Relationship Type="http://schemas.openxmlformats.org/officeDocument/2006/relationships/hyperlink" Target="http://orcid.org/0000-0002-5791-2479" TargetMode="External" Id="rId899"/><Relationship Type="http://schemas.openxmlformats.org/officeDocument/2006/relationships/hyperlink" Target="https://www.scopus.com/authid/detail.uri?authorId=24527617600" TargetMode="External" Id="rId900"/><Relationship Type="http://schemas.openxmlformats.org/officeDocument/2006/relationships/hyperlink" Target="https://orcid.org/0000-0003-1869-9537" TargetMode="External" Id="rId901"/><Relationship Type="http://schemas.openxmlformats.org/officeDocument/2006/relationships/hyperlink" Target="http://orcid.org/0000-0003-1355-7978" TargetMode="External" Id="rId902"/><Relationship Type="http://schemas.openxmlformats.org/officeDocument/2006/relationships/hyperlink" Target="https://www.scopus.com/authid/detail.uri?authorId=55816409100" TargetMode="External" Id="rId903"/><Relationship Type="http://schemas.openxmlformats.org/officeDocument/2006/relationships/hyperlink" Target="https://orcid.org/0000-0002-5239-5695" TargetMode="External" Id="rId904"/><Relationship Type="http://schemas.openxmlformats.org/officeDocument/2006/relationships/hyperlink" Target="https://www.scopus.com/authid/detail.uri?authorId=24759512700" TargetMode="External" Id="rId905"/><Relationship Type="http://schemas.openxmlformats.org/officeDocument/2006/relationships/hyperlink" Target="http://orcid.org/0000-0002-6316-7102" TargetMode="External" Id="rId906"/><Relationship Type="http://schemas.openxmlformats.org/officeDocument/2006/relationships/hyperlink" Target="https://www.scopus.com/authid/detail.uri?authorId=57207588760" TargetMode="External" Id="rId907"/><Relationship Type="http://schemas.openxmlformats.org/officeDocument/2006/relationships/hyperlink" Target="https://orcid.org/0000-0001-8106-1523" TargetMode="External" Id="rId908"/><Relationship Type="http://schemas.openxmlformats.org/officeDocument/2006/relationships/hyperlink" Target="https://www.scopus.com/authid/detail.uri?authorId=57211228551" TargetMode="External" Id="rId909"/><Relationship Type="http://schemas.openxmlformats.org/officeDocument/2006/relationships/hyperlink" Target="https://orcid.org/0000-0002-5852-7214" TargetMode="External" Id="rId910"/><Relationship Type="http://schemas.openxmlformats.org/officeDocument/2006/relationships/hyperlink" Target="https://orcid.org/0000-0002-2095-7331" TargetMode="External" Id="rId911"/><Relationship Type="http://schemas.openxmlformats.org/officeDocument/2006/relationships/hyperlink" Target="https://www.scopus.com/authid/detail.uri?authorId=55574520100" TargetMode="External" Id="rId912"/><Relationship Type="http://schemas.openxmlformats.org/officeDocument/2006/relationships/hyperlink" Target="https://orcid.org/0000-0002-6035-2388" TargetMode="External" Id="rId913"/><Relationship Type="http://schemas.openxmlformats.org/officeDocument/2006/relationships/hyperlink" Target="https://www.scopus.com/authid/detail.uri?authorId=57193453410" TargetMode="External" Id="rId914"/><Relationship Type="http://schemas.openxmlformats.org/officeDocument/2006/relationships/hyperlink" Target="http://orcid.org/0000-0002-6952-6380" TargetMode="External" Id="rId915"/><Relationship Type="http://schemas.openxmlformats.org/officeDocument/2006/relationships/hyperlink" Target="https://www.scopus.com/authid/detail.uri?authorId=16403395000" TargetMode="External" Id="rId916"/><Relationship Type="http://schemas.openxmlformats.org/officeDocument/2006/relationships/hyperlink" Target="https://orcid.org/0000-0003-3196-6855" TargetMode="External" Id="rId917"/><Relationship Type="http://schemas.openxmlformats.org/officeDocument/2006/relationships/hyperlink" Target="http://orcid.org/0000-0002-3229-1442" TargetMode="External" Id="rId918"/><Relationship Type="http://schemas.openxmlformats.org/officeDocument/2006/relationships/hyperlink" Target="https://orcid.org/0000-0001-7856-5771" TargetMode="External" Id="rId919"/><Relationship Type="http://schemas.openxmlformats.org/officeDocument/2006/relationships/hyperlink" Target="https://orcid.org/0000-0002-8579-6276" TargetMode="External" Id="rId920"/><Relationship Type="http://schemas.openxmlformats.org/officeDocument/2006/relationships/hyperlink" Target="https://orcid.org/0000-0003-4530-0253" TargetMode="External" Id="rId921"/><Relationship Type="http://schemas.openxmlformats.org/officeDocument/2006/relationships/hyperlink" Target="https://www.scopus.com/authid/detail.uri?origin=AuthorProfile&amp;authorId=57191968506&amp;zone=" TargetMode="External" Id="rId922"/><Relationship Type="http://schemas.openxmlformats.org/officeDocument/2006/relationships/hyperlink" Target="https://orcid.org/0000-0001-6470-0717" TargetMode="External" Id="rId923"/><Relationship Type="http://schemas.openxmlformats.org/officeDocument/2006/relationships/hyperlink" Target="https://www.scopus.com/authid/detail.uri?authorId=55263234200" TargetMode="External" Id="rId924"/><Relationship Type="http://schemas.openxmlformats.org/officeDocument/2006/relationships/hyperlink" Target="https://orcid.org/0000-0002-7609-2955" TargetMode="External" Id="rId925"/><Relationship Type="http://schemas.openxmlformats.org/officeDocument/2006/relationships/hyperlink" Target="https://www.scopus.com/authid/detail.uri?authorId=56728175800" TargetMode="External" Id="rId926"/><Relationship Type="http://schemas.openxmlformats.org/officeDocument/2006/relationships/hyperlink" Target="http://orcid.org/0000-0003-1674-9350" TargetMode="External" Id="rId927"/><Relationship Type="http://schemas.openxmlformats.org/officeDocument/2006/relationships/hyperlink" Target="https://www.scopus.com/authid/detail.uri?authorId=57205541384" TargetMode="External" Id="rId928"/><Relationship Type="http://schemas.openxmlformats.org/officeDocument/2006/relationships/hyperlink" Target="https://www.scopus.com/authid/detail.uri?authorId=57211474380" TargetMode="External" Id="rId929"/><Relationship Type="http://schemas.openxmlformats.org/officeDocument/2006/relationships/hyperlink" Target="https://orcid.org/0000-0002-8053-0276" TargetMode="External" Id="rId930"/><Relationship Type="http://schemas.openxmlformats.org/officeDocument/2006/relationships/hyperlink" Target="https://www.scopus.com/authid/detail.uri?authorId=6603919004" TargetMode="External" Id="rId931"/><Relationship Type="http://schemas.openxmlformats.org/officeDocument/2006/relationships/hyperlink" Target="https://orcid.org/0000-0003-0933-0324" TargetMode="External" Id="rId932"/><Relationship Type="http://schemas.openxmlformats.org/officeDocument/2006/relationships/hyperlink" Target="https://www.scopus.com/authid/detail.uri?authorId=24480225200" TargetMode="External" Id="rId933"/><Relationship Type="http://schemas.openxmlformats.org/officeDocument/2006/relationships/hyperlink" Target="https://orcid.org/0000-0002-3608-4897" TargetMode="External" Id="rId934"/><Relationship Type="http://schemas.openxmlformats.org/officeDocument/2006/relationships/hyperlink" Target="https://www.scopus.com/authid/detail.uri?authorId=6701878527" TargetMode="External" Id="rId935"/><Relationship Type="http://schemas.openxmlformats.org/officeDocument/2006/relationships/hyperlink" Target="https://orcid.org/0000-0002-7567-9279" TargetMode="External" Id="rId936"/><Relationship Type="http://schemas.openxmlformats.org/officeDocument/2006/relationships/hyperlink" Target="https://orcid.org/0000-0001-8182-2599" TargetMode="External" Id="rId937"/><Relationship Type="http://schemas.openxmlformats.org/officeDocument/2006/relationships/hyperlink" Target="https://www.scopus.com/authid/detail.uri?authorId=36683086700" TargetMode="External" Id="rId938"/><Relationship Type="http://schemas.openxmlformats.org/officeDocument/2006/relationships/hyperlink" Target="http://orcid.org/0000-0002-3215-3146" TargetMode="External" Id="rId939"/><Relationship Type="http://schemas.openxmlformats.org/officeDocument/2006/relationships/hyperlink" Target="https://www.scopus.com/authid/detail.uri?authorId=55816901200" TargetMode="External" Id="rId940"/><Relationship Type="http://schemas.openxmlformats.org/officeDocument/2006/relationships/hyperlink" Target="https://orcid.org/0000-0002-9744-0998" TargetMode="External" Id="rId941"/><Relationship Type="http://schemas.openxmlformats.org/officeDocument/2006/relationships/hyperlink" Target="https://www.scopus.com/authid/detail.uri?authorId=56112737600" TargetMode="External" Id="rId942"/><Relationship Type="http://schemas.openxmlformats.org/officeDocument/2006/relationships/hyperlink" Target="http://orcid.org/0000-0001-6629-4927" TargetMode="External" Id="rId943"/><Relationship Type="http://schemas.openxmlformats.org/officeDocument/2006/relationships/hyperlink" Target="https://www.scopus.com/authid/detail.uri?authorId=57194480930" TargetMode="External" Id="rId944"/><Relationship Type="http://schemas.openxmlformats.org/officeDocument/2006/relationships/hyperlink" Target="https://www.scopus.com/authid/detail.uri?authorId=35577492600&amp;amp;eid=2-s2.0-85060861279" TargetMode="External" Id="rId945"/><Relationship Type="http://schemas.openxmlformats.org/officeDocument/2006/relationships/hyperlink" Target="https://orcid.org/0000-0002-2996-9523" TargetMode="External" Id="rId946"/><Relationship Type="http://schemas.openxmlformats.org/officeDocument/2006/relationships/hyperlink" Target="https://www.scopus.com/authid/detail.uri?authorId=57188571542" TargetMode="External" Id="rId947"/><Relationship Type="http://schemas.openxmlformats.org/officeDocument/2006/relationships/hyperlink" Target="https://orcid.org/0000-0002-7184-8143" TargetMode="External" Id="rId948"/><Relationship Type="http://schemas.openxmlformats.org/officeDocument/2006/relationships/hyperlink" Target="https://www.scopus.com/authid/detail.uri?authorId=57211556518" TargetMode="External" Id="rId949"/><Relationship Type="http://schemas.openxmlformats.org/officeDocument/2006/relationships/hyperlink" Target="https://orcid.org/0000-0002-2846-7089" TargetMode="External" Id="rId950"/><Relationship Type="http://schemas.openxmlformats.org/officeDocument/2006/relationships/hyperlink" Target="https://www.scopus.com/authid/detail.uri?authorId=8214896500" TargetMode="External" Id="rId951"/><Relationship Type="http://schemas.openxmlformats.org/officeDocument/2006/relationships/hyperlink" Target="https://www.scopus.com/authid/detail.uri?authorId=57207767352" TargetMode="External" Id="rId952"/><Relationship Type="http://schemas.openxmlformats.org/officeDocument/2006/relationships/hyperlink" Target="http://orcid.org/0000-0002-6197-1914" TargetMode="External" Id="rId953"/><Relationship Type="http://schemas.openxmlformats.org/officeDocument/2006/relationships/hyperlink" Target="https://www.scopus.com/authid/detail.uri?authorId=57194035858" TargetMode="External" Id="rId954"/><Relationship Type="http://schemas.openxmlformats.org/officeDocument/2006/relationships/hyperlink" Target="https://orcid.org/0000-0001-7732-2962" TargetMode="External" Id="rId955"/><Relationship Type="http://schemas.openxmlformats.org/officeDocument/2006/relationships/hyperlink" Target="https://www.scopus.com/authid/detail.uri?authorId=6602841726" TargetMode="External" Id="rId956"/><Relationship Type="http://schemas.openxmlformats.org/officeDocument/2006/relationships/hyperlink" Target="https://orcid.org/0000-0001-8150-4427" TargetMode="External" Id="rId957"/><Relationship Type="http://schemas.openxmlformats.org/officeDocument/2006/relationships/hyperlink" Target="https://orcid.org/0000-0003-0711-9250" TargetMode="External" Id="rId958"/><Relationship Type="http://schemas.openxmlformats.org/officeDocument/2006/relationships/hyperlink" Target="https://www.scopus.com/authid/detail.uri?authorId=57211145204" TargetMode="External" Id="rId959"/><Relationship Type="http://schemas.openxmlformats.org/officeDocument/2006/relationships/hyperlink" Target="http://orcid.org/0000-0001-5613-1104" TargetMode="External" Id="rId960"/><Relationship Type="http://schemas.openxmlformats.org/officeDocument/2006/relationships/hyperlink" Target="https://www.scopus.com/authid/detail.uri?authorId=56685704800" TargetMode="External" Id="rId961"/><Relationship Type="http://schemas.openxmlformats.org/officeDocument/2006/relationships/hyperlink" Target="https://orcid.org/0000-0003-1924-5908" TargetMode="External" Id="rId962"/><Relationship Type="http://schemas.openxmlformats.org/officeDocument/2006/relationships/hyperlink" Target="https://www.scopus.com/authid/detail.uri?authorId=57193824829" TargetMode="External" Id="rId963"/><Relationship Type="http://schemas.openxmlformats.org/officeDocument/2006/relationships/hyperlink" Target="https://orcid.org/0000-0002-6436-7253" TargetMode="External" Id="rId964"/><Relationship Type="http://schemas.openxmlformats.org/officeDocument/2006/relationships/hyperlink" Target="https://www.scopus.com/authid/detail.uri?authorId=14523615200" TargetMode="External" Id="rId965"/><Relationship Type="http://schemas.openxmlformats.org/officeDocument/2006/relationships/hyperlink" Target="http://orcid.org/0000-0002-4618-4787" TargetMode="External" Id="rId966"/><Relationship Type="http://schemas.openxmlformats.org/officeDocument/2006/relationships/hyperlink" Target="https://www.scopus.com/authid/detail.uri?authorId=12797305300" TargetMode="External" Id="rId967"/><Relationship Type="http://schemas.openxmlformats.org/officeDocument/2006/relationships/hyperlink" Target="https://orcid.org/0000-0003-2708-3179" TargetMode="External" Id="rId968"/><Relationship Type="http://schemas.openxmlformats.org/officeDocument/2006/relationships/hyperlink" Target="https://www.scopus.com/authid/detail.uri?authorId=23135884800" TargetMode="External" Id="rId969"/><Relationship Type="http://schemas.openxmlformats.org/officeDocument/2006/relationships/hyperlink" Target="https://orcid.org/0000-0003-0910-4415" TargetMode="External" Id="rId970"/><Relationship Type="http://schemas.openxmlformats.org/officeDocument/2006/relationships/hyperlink" Target="https://www.scopus.com/authid/detail.uri?authorId=35763123500" TargetMode="External" Id="rId971"/><Relationship Type="http://schemas.openxmlformats.org/officeDocument/2006/relationships/hyperlink" Target="https://www.scopus.com/authid/detail.uri?authorId=57190664123" TargetMode="External" Id="rId972"/><Relationship Type="http://schemas.openxmlformats.org/officeDocument/2006/relationships/hyperlink" Target="http://orcid.org/0000-0003-3954-0250" TargetMode="External" Id="rId973"/><Relationship Type="http://schemas.openxmlformats.org/officeDocument/2006/relationships/hyperlink" Target="http://orcid.org/0000-0002-4248-7633" TargetMode="External" Id="rId974"/><Relationship Type="http://schemas.openxmlformats.org/officeDocument/2006/relationships/hyperlink" Target="http://orcid.org/0000-0002-5076-0724" TargetMode="External" Id="rId975"/><Relationship Type="http://schemas.openxmlformats.org/officeDocument/2006/relationships/hyperlink" Target="https://www.scopus.com/authid/detail.uri?authorId=57194038934" TargetMode="External" Id="rId976"/><Relationship Type="http://schemas.openxmlformats.org/officeDocument/2006/relationships/hyperlink" Target="https://orcid.org/0000-0002-6524-9937" TargetMode="External" Id="rId977"/><Relationship Type="http://schemas.openxmlformats.org/officeDocument/2006/relationships/hyperlink" Target="https://www.scopus.com/authid/detail.uri?authorId=56485859400" TargetMode="External" Id="rId978"/><Relationship Type="http://schemas.openxmlformats.org/officeDocument/2006/relationships/hyperlink" Target="https://www.scopus.com/authid/detail.uri?authorId=57217062527" TargetMode="External" Id="rId979"/><Relationship Type="http://schemas.openxmlformats.org/officeDocument/2006/relationships/hyperlink" Target="http://orcid.org/0000-0002-7780-1928" TargetMode="External" Id="rId980"/><Relationship Type="http://schemas.openxmlformats.org/officeDocument/2006/relationships/hyperlink" Target="https://www.scopus.com/authid/detail.uri?authorId=57194045937" TargetMode="External" Id="rId981"/><Relationship Type="http://schemas.openxmlformats.org/officeDocument/2006/relationships/hyperlink" Target="https://orcid.org/0000-0002-7143-6165" TargetMode="External" Id="rId982"/><Relationship Type="http://schemas.openxmlformats.org/officeDocument/2006/relationships/hyperlink" Target="https://www.scopus.com/authid/detail.uri?authorId=57188622143" TargetMode="External" Id="rId983"/><Relationship Type="http://schemas.openxmlformats.org/officeDocument/2006/relationships/hyperlink" Target="https://orcid.org/0000-0002-0465-9297" TargetMode="External" Id="rId984"/><Relationship Type="http://schemas.openxmlformats.org/officeDocument/2006/relationships/hyperlink" Target="https://www.scopus.com/authid/detail.uri?origin=AuthorProfile&amp;authorId=57201648823" TargetMode="External" Id="rId985"/><Relationship Type="http://schemas.openxmlformats.org/officeDocument/2006/relationships/hyperlink" Target="http://orcid.org/0000-0002-5112-7744" TargetMode="External" Id="rId986"/><Relationship Type="http://schemas.openxmlformats.org/officeDocument/2006/relationships/hyperlink" Target="https://www.scopus.com/authid/detail.uri?authorId=24342258300" TargetMode="External" Id="rId987"/><Relationship Type="http://schemas.openxmlformats.org/officeDocument/2006/relationships/hyperlink" Target="https://orcid.org/0000-0001-8583-0908" TargetMode="External" Id="rId988"/><Relationship Type="http://schemas.openxmlformats.org/officeDocument/2006/relationships/hyperlink" Target="https://www.scopus.com/authid/detail.uri?authorId=56784334400" TargetMode="External" Id="rId989"/><Relationship Type="http://schemas.openxmlformats.org/officeDocument/2006/relationships/hyperlink" Target="https://orcid.org/0000-0003-2993-2955" TargetMode="External" Id="rId990"/><Relationship Type="http://schemas.openxmlformats.org/officeDocument/2006/relationships/hyperlink" Target="https://www.scopus.com/authid/detail.uri?authorId=57191962512" TargetMode="External" Id="rId991"/><Relationship Type="http://schemas.openxmlformats.org/officeDocument/2006/relationships/hyperlink" Target="https://www.scopus.com/authid/detail.uri?authorId=57195684561&amp;amp;eid=2-s2.0-85029481753" TargetMode="External" Id="rId992"/><Relationship Type="http://schemas.openxmlformats.org/officeDocument/2006/relationships/hyperlink" Target="https://scholar.google.com.ua/citations?user=E-ZI1ncAAAAJ&amp;hl=ru" TargetMode="External" Id="rId993"/><Relationship Type="http://schemas.openxmlformats.org/officeDocument/2006/relationships/hyperlink" Target="https://orcid.org/0000-0002-0970-8617" TargetMode="External" Id="rId994"/><Relationship Type="http://schemas.openxmlformats.org/officeDocument/2006/relationships/hyperlink" Target="https://www.scopus.com/authid/detail.uri?authorId=57189377891" TargetMode="External" Id="rId995"/><Relationship Type="http://schemas.openxmlformats.org/officeDocument/2006/relationships/hyperlink" Target="https://orcid.org/0000-0002-1089-3055" TargetMode="External" Id="rId996"/><Relationship Type="http://schemas.openxmlformats.org/officeDocument/2006/relationships/hyperlink" Target="https://www.scopus.com/authid/detail.uri?authorId=57907345200" TargetMode="External" Id="rId997"/><Relationship Type="http://schemas.openxmlformats.org/officeDocument/2006/relationships/hyperlink" Target="https://orcid.org/0000-0003-3308-424X" TargetMode="External" Id="rId998"/><Relationship Type="http://schemas.openxmlformats.org/officeDocument/2006/relationships/hyperlink" Target="https://www.scopus.com/authid/detail.uri?authorId=57201780269" TargetMode="External" Id="rId999"/><Relationship Type="http://schemas.openxmlformats.org/officeDocument/2006/relationships/hyperlink" Target="https://orcid.org/0000-0002-5842-6536" TargetMode="External" Id="rId1000"/><Relationship Type="http://schemas.openxmlformats.org/officeDocument/2006/relationships/hyperlink" Target="https://www.scopus.com/authid/detail.uri?authorId=57188701728" TargetMode="External" Id="rId1001"/><Relationship Type="http://schemas.openxmlformats.org/officeDocument/2006/relationships/hyperlink" Target="https://orcid.org/0000-0002-6675-1363" TargetMode="External" Id="rId1002"/><Relationship Type="http://schemas.openxmlformats.org/officeDocument/2006/relationships/hyperlink" Target="https://www.scopus.com/authid/detail.uri?authorId=57211750103" TargetMode="External" Id="rId1003"/><Relationship Type="http://schemas.openxmlformats.org/officeDocument/2006/relationships/hyperlink" Target="https://orcid.org/0000-0001-9795-6954" TargetMode="External" Id="rId1004"/><Relationship Type="http://schemas.openxmlformats.org/officeDocument/2006/relationships/hyperlink" Target="https://www.scopus.com/authid/detail.uri?authorId=57201483350" TargetMode="External" Id="rId1005"/><Relationship Type="http://schemas.openxmlformats.org/officeDocument/2006/relationships/hyperlink" Target="http://orcid.org/0000-0002-3515-4849" TargetMode="External" Id="rId1006"/><Relationship Type="http://schemas.openxmlformats.org/officeDocument/2006/relationships/hyperlink" Target="https://www.scopus.com/authid/detail.uri?authorId=57215832929" TargetMode="External" Id="rId1007"/><Relationship Type="http://schemas.openxmlformats.org/officeDocument/2006/relationships/hyperlink" Target="http://orcid.org/0000-0002-3489-6285" TargetMode="External" Id="rId1008"/><Relationship Type="http://schemas.openxmlformats.org/officeDocument/2006/relationships/hyperlink" Target="https://www.scopus.com/authid/detail.uri?authorId=56981705200" TargetMode="External" Id="rId1009"/><Relationship Type="http://schemas.openxmlformats.org/officeDocument/2006/relationships/hyperlink" Target="https://orcid.org/0000-0001-7359-1460" TargetMode="External" Id="rId1010"/><Relationship Type="http://schemas.openxmlformats.org/officeDocument/2006/relationships/hyperlink" Target="http://orcid.org/0000-0002-3600-405X" TargetMode="External" Id="rId1011"/><Relationship Type="http://schemas.openxmlformats.org/officeDocument/2006/relationships/hyperlink" Target="https://www.scopus.com/authid/detail.uri?authorId=14063224700&amp;amp;eid=2-s2.0-33747074572" TargetMode="External" Id="rId1012"/><Relationship Type="http://schemas.openxmlformats.org/officeDocument/2006/relationships/hyperlink" Target="https://orcid.org/0000-0002-3886-9057" TargetMode="External" Id="rId1013"/><Relationship Type="http://schemas.openxmlformats.org/officeDocument/2006/relationships/hyperlink" Target="https://www.scopus.com/authid/detail.uri?authorId=6603262903" TargetMode="External" Id="rId1014"/><Relationship Type="http://schemas.openxmlformats.org/officeDocument/2006/relationships/hyperlink" Target="http://orcid.org/0000-0002-3718-2077" TargetMode="External" Id="rId1015"/><Relationship Type="http://schemas.openxmlformats.org/officeDocument/2006/relationships/hyperlink" Target="https://www.scopus.com/authid/detail.uri?authorId=56911938100" TargetMode="External" Id="rId1016"/><Relationship Type="http://schemas.openxmlformats.org/officeDocument/2006/relationships/hyperlink" Target="http://orcid.org/0000-0002-4380-504X" TargetMode="External" Id="rId1017"/><Relationship Type="http://schemas.openxmlformats.org/officeDocument/2006/relationships/hyperlink" Target="https://www.scopus.com/authid/detail.uri?authorId=57190949991" TargetMode="External" Id="rId1018"/><Relationship Type="http://schemas.openxmlformats.org/officeDocument/2006/relationships/hyperlink" Target="http://orcid.org/0000-0002-3584-2107" TargetMode="External" Id="rId1019"/><Relationship Type="http://schemas.openxmlformats.org/officeDocument/2006/relationships/hyperlink" Target="https://www.scopus.com/authid/detail.uri?authorId=24483080100" TargetMode="External" Id="rId1020"/><Relationship Type="http://schemas.openxmlformats.org/officeDocument/2006/relationships/hyperlink" Target="http://orcid.org/0000-0003-4616-250X" TargetMode="External" Id="rId1021"/><Relationship Type="http://schemas.openxmlformats.org/officeDocument/2006/relationships/hyperlink" Target="https://www.scopus.com/authid/detail.uri?authorId=57194036787" TargetMode="External" Id="rId1022"/><Relationship Type="http://schemas.openxmlformats.org/officeDocument/2006/relationships/hyperlink" Target="https://www.scopus.com/authid/detail.uri?authorId=57219773778&amp;amp;eid=2-s2.0-85095455886" TargetMode="External" Id="rId1023"/><Relationship Type="http://schemas.openxmlformats.org/officeDocument/2006/relationships/hyperlink" Target="https://orcid.org/0000-0001-7335-0712" TargetMode="External" Id="rId1024"/><Relationship Type="http://schemas.openxmlformats.org/officeDocument/2006/relationships/hyperlink" Target="https://www.scopus.com/authid/detail.uri?authorId=57193455909" TargetMode="External" Id="rId1025"/><Relationship Type="http://schemas.openxmlformats.org/officeDocument/2006/relationships/hyperlink" Target="https://orcid.org/0000-0003-3788-5714" TargetMode="External" Id="rId1026"/><Relationship Type="http://schemas.openxmlformats.org/officeDocument/2006/relationships/hyperlink" Target="https://www.scopus.com/authid/detail.uri?authorId=16401149500" TargetMode="External" Id="rId1027"/><Relationship Type="http://schemas.openxmlformats.org/officeDocument/2006/relationships/hyperlink" Target="https://orcid.org/0000-0002-5176-9384" TargetMode="External" Id="rId1028"/><Relationship Type="http://schemas.openxmlformats.org/officeDocument/2006/relationships/hyperlink" Target="https://www.scopus.com/authid/detail.uri?authorId=57202452099" TargetMode="External" Id="rId1029"/><Relationship Type="http://schemas.openxmlformats.org/officeDocument/2006/relationships/hyperlink" Target="https://orcid.org/0000-0002-4340-7615" TargetMode="External" Id="rId1030"/><Relationship Type="http://schemas.openxmlformats.org/officeDocument/2006/relationships/hyperlink" Target="https://www.scopus.com/authid/detail.uri?authorId=36897443300" TargetMode="External" Id="rId1031"/><Relationship Type="http://schemas.openxmlformats.org/officeDocument/2006/relationships/hyperlink" Target="https://orcid.org/0000-0002-2054-9186" TargetMode="External" Id="rId1032"/><Relationship Type="http://schemas.openxmlformats.org/officeDocument/2006/relationships/hyperlink" Target="https://www.scopus.com/authid/detail.uri?authorId=57208632312" TargetMode="External" Id="rId1033"/><Relationship Type="http://schemas.openxmlformats.org/officeDocument/2006/relationships/hyperlink" Target="https://orcid.org/0000-0001-7224-589X" TargetMode="External" Id="rId1034"/><Relationship Type="http://schemas.openxmlformats.org/officeDocument/2006/relationships/hyperlink" Target="https://www.scopus.com/authid/detail.uri?authorId=57216485518&amp;amp;eid=2-s2.0-85083647740" TargetMode="External" Id="rId1035"/><Relationship Type="http://schemas.openxmlformats.org/officeDocument/2006/relationships/hyperlink" Target="https://orcid.org/0000-0002-7199-0895" TargetMode="External" Id="rId1036"/><Relationship Type="http://schemas.openxmlformats.org/officeDocument/2006/relationships/hyperlink" Target="https://www.scopus.com/authid/detail.uri?authorId=55976111400" TargetMode="External" Id="rId1037"/><Relationship Type="http://schemas.openxmlformats.org/officeDocument/2006/relationships/hyperlink" Target="https://www.scopus.com/redirect.uri?url=https://orcid.org/0000-0002-1553-0966&amp;authorId=7003868775&amp;origin=AuthorProfile&amp;orcId=0000-0002-1553-0966&amp;category=orcidLink%22" TargetMode="External" Id="rId1038"/><Relationship Type="http://schemas.openxmlformats.org/officeDocument/2006/relationships/hyperlink" Target="https://www.scopus.com/authid/detail.uri?authorId=7003868775" TargetMode="External" Id="rId1039"/><Relationship Type="http://schemas.openxmlformats.org/officeDocument/2006/relationships/hyperlink" Target="https://orcid.org/0000-0001-5312-5841" TargetMode="External" Id="rId1040"/><Relationship Type="http://schemas.openxmlformats.org/officeDocument/2006/relationships/hyperlink" Target="https://www.scopus.com/authid/detail.uri?authorId=7801667873" TargetMode="External" Id="rId1041"/><Relationship Type="http://schemas.openxmlformats.org/officeDocument/2006/relationships/hyperlink" Target="http://orcid.org/0000-0002-1318-7973" TargetMode="External" Id="rId1042"/><Relationship Type="http://schemas.openxmlformats.org/officeDocument/2006/relationships/hyperlink" Target="https://www.scopus.com/authid/detail.uri?authorId=8326375900" TargetMode="External" Id="rId1043"/><Relationship Type="http://schemas.openxmlformats.org/officeDocument/2006/relationships/hyperlink" Target="https://orcid.org/0000-0002-8319-0430" TargetMode="External" Id="rId1044"/><Relationship Type="http://schemas.openxmlformats.org/officeDocument/2006/relationships/hyperlink" Target="https://www.scopus.com/authid/detail.uri?authorId=24479469700" TargetMode="External" Id="rId1045"/><Relationship Type="http://schemas.openxmlformats.org/officeDocument/2006/relationships/hyperlink" Target="https://www.scopus.com/authid/detail.uri?authorId=57200820629&amp;amp;eid=2-s2.0-85042483005" TargetMode="External" Id="rId1046"/><Relationship Type="http://schemas.openxmlformats.org/officeDocument/2006/relationships/hyperlink" Target="https://www.scopus.com/authid/detail.uri?authorId=55943172400" TargetMode="External" Id="rId1047"/><Relationship Type="http://schemas.openxmlformats.org/officeDocument/2006/relationships/hyperlink" Target="http://orcid.org/0000-0002-8405-6698" TargetMode="External" Id="rId1048"/><Relationship Type="http://schemas.openxmlformats.org/officeDocument/2006/relationships/hyperlink" Target="https://www.scopus.com/authid/detail.uri?authorId=57196074877" TargetMode="External" Id="rId1049"/><Relationship Type="http://schemas.openxmlformats.org/officeDocument/2006/relationships/hyperlink" Target="http://orcid.org/0000-0002-5142-8571" TargetMode="External" Id="rId1050"/><Relationship Type="http://schemas.openxmlformats.org/officeDocument/2006/relationships/hyperlink" Target="https://orcid.org/0000-0001-6644-9968" TargetMode="External" Id="rId1051"/><Relationship Type="http://schemas.openxmlformats.org/officeDocument/2006/relationships/hyperlink" Target="https://www.scopus.com/authid/detail.uri?authorId=57210364205" TargetMode="External" Id="rId1052"/><Relationship Type="http://schemas.openxmlformats.org/officeDocument/2006/relationships/hyperlink" Target="https://orcid.org/0000-0002-4239-4357" TargetMode="External" Id="rId1053"/><Relationship Type="http://schemas.openxmlformats.org/officeDocument/2006/relationships/hyperlink" Target="https://www.scopus.com/authid/detail.uri?authorId=15519479600" TargetMode="External" Id="rId1054"/><Relationship Type="http://schemas.openxmlformats.org/officeDocument/2006/relationships/hyperlink" Target="https://orcid.org/0000-0002-0687-5153" TargetMode="External" Id="rId1055"/><Relationship Type="http://schemas.openxmlformats.org/officeDocument/2006/relationships/hyperlink" Target="https://www.scopus.com/authid/detail.uri?authorId=57202455354" TargetMode="External" Id="rId1056"/><Relationship Type="http://schemas.openxmlformats.org/officeDocument/2006/relationships/hyperlink" Target="https://orcid.org/0000-0002-7365-2355" TargetMode="External" Id="rId1057"/><Relationship Type="http://schemas.openxmlformats.org/officeDocument/2006/relationships/hyperlink" Target="https://www.scopus.com/authid/detail.uri?authorId=57193698953" TargetMode="External" Id="rId1058"/><Relationship Type="http://schemas.openxmlformats.org/officeDocument/2006/relationships/hyperlink" Target="https://orcid.org/0000-0003-4730-3327" TargetMode="External" Id="rId1059"/><Relationship Type="http://schemas.openxmlformats.org/officeDocument/2006/relationships/hyperlink" Target="https://www.scopus.com/authid/detail.uri?authorId=57208645175" TargetMode="External" Id="rId1060"/><Relationship Type="http://schemas.openxmlformats.org/officeDocument/2006/relationships/hyperlink" Target="http://orcid.org/0000-0003-0655-9924" TargetMode="External" Id="rId1061"/><Relationship Type="http://schemas.openxmlformats.org/officeDocument/2006/relationships/hyperlink" Target="https://www.scopus.com/authid/detail.uri?authorId=57195976978" TargetMode="External" Id="rId1062"/><Relationship Type="http://schemas.openxmlformats.org/officeDocument/2006/relationships/hyperlink" Target="https://orcid.org/0000-0003-3628-3658" TargetMode="External" Id="rId1063"/><Relationship Type="http://schemas.openxmlformats.org/officeDocument/2006/relationships/hyperlink" Target="https://www.scopus.com/authid/detail.uri?authorId=15072342500" TargetMode="External" Id="rId1064"/><Relationship Type="http://schemas.openxmlformats.org/officeDocument/2006/relationships/hyperlink" Target="https://orcid.org/0000-0003-2272-3501" TargetMode="External" Id="rId1065"/><Relationship Type="http://schemas.openxmlformats.org/officeDocument/2006/relationships/hyperlink" Target="https://orcid.org/0000-0002-4947-7446" TargetMode="External" Id="rId1066"/><Relationship Type="http://schemas.openxmlformats.org/officeDocument/2006/relationships/hyperlink" Target="https://www.scopus.com/authid/detail.uri?authorId=36021627200" TargetMode="External" Id="rId1067"/><Relationship Type="http://schemas.openxmlformats.org/officeDocument/2006/relationships/hyperlink" Target="https://orcid.org/0000-0002-4881-5343" TargetMode="External" Id="rId1068"/><Relationship Type="http://schemas.openxmlformats.org/officeDocument/2006/relationships/hyperlink" Target="https://www.scopus.com/authid/detail.uri?authorId=24722940900" TargetMode="External" Id="rId1069"/><Relationship Type="http://schemas.openxmlformats.org/officeDocument/2006/relationships/hyperlink" Target="https://orcid.org/0000-0002-9549-7034" TargetMode="External" Id="rId1070"/><Relationship Type="http://schemas.openxmlformats.org/officeDocument/2006/relationships/hyperlink" Target="https://orcid.org/0000-0002-9890-4790" TargetMode="External" Id="rId1071"/><Relationship Type="http://schemas.openxmlformats.org/officeDocument/2006/relationships/hyperlink" Target="https://www.scopus.com/authid/detail.uri?authorId=57194214849" TargetMode="External" Id="rId1072"/><Relationship Type="http://schemas.openxmlformats.org/officeDocument/2006/relationships/hyperlink" Target="https://orcid.org/0000-0001-8265-2480" TargetMode="External" Id="rId1073"/><Relationship Type="http://schemas.openxmlformats.org/officeDocument/2006/relationships/hyperlink" Target="https://www.scopus.com/authid/detail.uri?authorId=57211128568" TargetMode="External" Id="rId1074"/><Relationship Type="http://schemas.openxmlformats.org/officeDocument/2006/relationships/hyperlink" Target="https://orcid.org/0000-0003-2454-3774" TargetMode="External" Id="rId1075"/><Relationship Type="http://schemas.openxmlformats.org/officeDocument/2006/relationships/hyperlink" Target="https://www.scopus.com/authid/detail.uri?authorId=57211027250" TargetMode="External" Id="rId1076"/><Relationship Type="http://schemas.openxmlformats.org/officeDocument/2006/relationships/hyperlink" Target="https://orcid.org/0000-0002-9982-9091" TargetMode="External" Id="rId1077"/><Relationship Type="http://schemas.openxmlformats.org/officeDocument/2006/relationships/hyperlink" Target="https://www.scopus.com/authid/detail.uri?authorId=57209322527" TargetMode="External" Id="rId1078"/><Relationship Type="http://schemas.openxmlformats.org/officeDocument/2006/relationships/hyperlink" Target="https://orcid.org/0000-0003-1205-712X" TargetMode="External" Id="rId1079"/><Relationship Type="http://schemas.openxmlformats.org/officeDocument/2006/relationships/hyperlink" Target="https://www.scopus.com/authid/detail.uri?authorId=26654033000" TargetMode="External" Id="rId1080"/><Relationship Type="http://schemas.openxmlformats.org/officeDocument/2006/relationships/hyperlink" Target="http://orcid.org/0000-0003-0105-4484" TargetMode="External" Id="rId1081"/><Relationship Type="http://schemas.openxmlformats.org/officeDocument/2006/relationships/hyperlink" Target="http://orcid.org/0000-0002-6677-5883" TargetMode="External" Id="rId1082"/><Relationship Type="http://schemas.openxmlformats.org/officeDocument/2006/relationships/hyperlink" Target="https://orcid.org/0000-0002-8769-4046" TargetMode="External" Id="rId1083"/><Relationship Type="http://schemas.openxmlformats.org/officeDocument/2006/relationships/hyperlink" Target="https://orcid.org/0000-0002-9441-6300" TargetMode="External" Id="rId1084"/><Relationship Type="http://schemas.openxmlformats.org/officeDocument/2006/relationships/hyperlink" Target="https://orcid.org/0000-0002-1607-5707" TargetMode="External" Id="rId1085"/><Relationship Type="http://schemas.openxmlformats.org/officeDocument/2006/relationships/hyperlink" Target="https://www.scopus.com/authid/detail.uri?authorId=36633269000" TargetMode="External" Id="rId1086"/><Relationship Type="http://schemas.openxmlformats.org/officeDocument/2006/relationships/hyperlink" Target="https://orcid.org/0000-0002-7921-3521" TargetMode="External" Id="rId1087"/><Relationship Type="http://schemas.openxmlformats.org/officeDocument/2006/relationships/hyperlink" Target="https://www.scopus.com/authid/detail.uri?authorId=36518492100" TargetMode="External" Id="rId1088"/><Relationship Type="http://schemas.openxmlformats.org/officeDocument/2006/relationships/hyperlink" Target="https://orcid.org/0000-0001-5293-5842" TargetMode="External" Id="rId1089"/><Relationship Type="http://schemas.openxmlformats.org/officeDocument/2006/relationships/hyperlink" Target="https://www.scopus.com/authid/detail.uri?authorId=55386924000" TargetMode="External" Id="rId1090"/><Relationship Type="http://schemas.openxmlformats.org/officeDocument/2006/relationships/hyperlink" Target="https://orcid.org/0000-0002-3749-3043" TargetMode="External" Id="rId1091"/><Relationship Type="http://schemas.openxmlformats.org/officeDocument/2006/relationships/hyperlink" Target="https://www.scopus.com/authid/detail.uri?authorId=57192544647" TargetMode="External" Id="rId1092"/><Relationship Type="http://schemas.openxmlformats.org/officeDocument/2006/relationships/hyperlink" Target="https://orcid.org/0000-0001-6745-8137" TargetMode="External" Id="rId1093"/><Relationship Type="http://schemas.openxmlformats.org/officeDocument/2006/relationships/hyperlink" Target="https://www.scopus.com/authid/detail.uri?authorId=56976296000" TargetMode="External" Id="rId1094"/><Relationship Type="http://schemas.openxmlformats.org/officeDocument/2006/relationships/hyperlink" Target="https://www.scopus.com/redirect.uri?url=https://orcid.org/0000-0002-4079-5632&amp;authorId=24597161900&amp;origin=AuthorProfile&amp;orcId=0000-0002-4079-5632&amp;category=orcidLink%22" TargetMode="External" Id="rId1095"/><Relationship Type="http://schemas.openxmlformats.org/officeDocument/2006/relationships/hyperlink" Target="https://www.scopus.com/authid/detail.uri?authorId=24597161900" TargetMode="External" Id="rId1096"/><Relationship Type="http://schemas.openxmlformats.org/officeDocument/2006/relationships/hyperlink" Target="https://www.scopus.com/authid/detail.uri?authorId=9532636100&amp;amp;eid=2-s2.0-28144432153" TargetMode="External" Id="rId1097"/><Relationship Type="http://schemas.openxmlformats.org/officeDocument/2006/relationships/hyperlink" Target="https://orcid.org/0000-0001-6418-8688" TargetMode="External" Id="rId1098"/><Relationship Type="http://schemas.openxmlformats.org/officeDocument/2006/relationships/hyperlink" Target="https://www.scopus.com/authid/detail.uri?authorId=7005972663" TargetMode="External" Id="rId1099"/><Relationship Type="http://schemas.openxmlformats.org/officeDocument/2006/relationships/hyperlink" Target="https://orcid.org/0000-0001-8913-1194" TargetMode="External" Id="rId1100"/><Relationship Type="http://schemas.openxmlformats.org/officeDocument/2006/relationships/hyperlink" Target="https://www.scopus.com/authid/detail.uri?authorId=57188710840" TargetMode="External" Id="rId1101"/><Relationship Type="http://schemas.openxmlformats.org/officeDocument/2006/relationships/hyperlink" Target="https://orcid.org/0000-0003-0394-9900" TargetMode="External" Id="rId1102"/><Relationship Type="http://schemas.openxmlformats.org/officeDocument/2006/relationships/hyperlink" Target="https://www.scopus.com/authid/detail.uri?authorId=57202997528" TargetMode="External" Id="rId1103"/><Relationship Type="http://schemas.openxmlformats.org/officeDocument/2006/relationships/hyperlink" Target="https://orcid.org/0000-0002-0548-0715" TargetMode="External" Id="rId1104"/><Relationship Type="http://schemas.openxmlformats.org/officeDocument/2006/relationships/hyperlink" Target="https://www.scopus.com/authid/detail.uri?authorId=36571472700&amp;origin=recordpage" TargetMode="External" Id="rId1105"/><Relationship Type="http://schemas.openxmlformats.org/officeDocument/2006/relationships/hyperlink" Target="https://orcid.org/0000-0002-4826-510X" TargetMode="External" Id="rId1106"/><Relationship Type="http://schemas.openxmlformats.org/officeDocument/2006/relationships/hyperlink" Target="https://www.scopus.com/authid/detail.uri?authorId=6602781297" TargetMode="External" Id="rId1107"/><Relationship Type="http://schemas.openxmlformats.org/officeDocument/2006/relationships/hyperlink" Target="https://orcid.org/0000-0002-3938-6372?lang=ru" TargetMode="External" Id="rId1108"/><Relationship Type="http://schemas.openxmlformats.org/officeDocument/2006/relationships/hyperlink" Target="https://orcid.org/0000-0003-0066-5291" TargetMode="External" Id="rId1109"/><Relationship Type="http://schemas.openxmlformats.org/officeDocument/2006/relationships/hyperlink" Target="https://www.scopus.com/authid/detail.uri?authorId=57210095482" TargetMode="External" Id="rId1110"/><Relationship Type="http://schemas.openxmlformats.org/officeDocument/2006/relationships/hyperlink" Target="https://orcid.org/0000-0003-0701-1282" TargetMode="External" Id="rId1111"/><Relationship Type="http://schemas.openxmlformats.org/officeDocument/2006/relationships/hyperlink" Target="https://www.scopus.com/authid/detail.uri?authorId=57207779807" TargetMode="External" Id="rId1112"/><Relationship Type="http://schemas.openxmlformats.org/officeDocument/2006/relationships/hyperlink" Target="https://orcid.org/0000-0002-3638-155X" TargetMode="External" Id="rId1113"/><Relationship Type="http://schemas.openxmlformats.org/officeDocument/2006/relationships/hyperlink" Target="https://www.scopus.com/authid/detail.uri?authorId=57200139266" TargetMode="External" Id="rId1114"/><Relationship Type="http://schemas.openxmlformats.org/officeDocument/2006/relationships/hyperlink" Target="https://orcid.org/0000-0002-8040-0279" TargetMode="External" Id="rId1115"/><Relationship Type="http://schemas.openxmlformats.org/officeDocument/2006/relationships/hyperlink" Target="https://www.scopus.com/authid/detail.uri?authorId=57204559813" TargetMode="External" Id="rId1116"/><Relationship Type="http://schemas.openxmlformats.org/officeDocument/2006/relationships/hyperlink" Target="https://orcid.org/0000-0002-0068-4698" TargetMode="External" Id="rId1117"/><Relationship Type="http://schemas.openxmlformats.org/officeDocument/2006/relationships/hyperlink" Target="https://www.scopus.com/authid/detail.uri?authorId=56124744100" TargetMode="External" Id="rId1118"/><Relationship Type="http://schemas.openxmlformats.org/officeDocument/2006/relationships/hyperlink" Target="https://orcid.org/0000-0003-3177-5530" TargetMode="External" Id="rId1119"/><Relationship Type="http://schemas.openxmlformats.org/officeDocument/2006/relationships/hyperlink" Target="https://orcid.org/0000-0002-8122-4748" TargetMode="External" Id="rId1120"/><Relationship Type="http://schemas.openxmlformats.org/officeDocument/2006/relationships/hyperlink" Target="https://www.scopus.com/authid/detail.uri?authorId=57217113510" TargetMode="External" Id="rId1121"/><Relationship Type="http://schemas.openxmlformats.org/officeDocument/2006/relationships/hyperlink" Target="https://orcid.org/0000-0002-5770-3677" TargetMode="External" Id="rId1122"/><Relationship Type="http://schemas.openxmlformats.org/officeDocument/2006/relationships/hyperlink" Target="https://www.scopus.com/authid/detail.uri?authorId=57210344486" TargetMode="External" Id="rId1123"/><Relationship Type="http://schemas.openxmlformats.org/officeDocument/2006/relationships/hyperlink" Target="https://orcid.org/0000-0003-1638-4478" TargetMode="External" Id="rId1124"/><Relationship Type="http://schemas.openxmlformats.org/officeDocument/2006/relationships/hyperlink" Target="https://www.scopus.com/authid/detail.uri?authorId=57202799599" TargetMode="External" Id="rId1125"/><Relationship Type="http://schemas.openxmlformats.org/officeDocument/2006/relationships/hyperlink" Target="https://orcid.org/0000-0002-4388-8180" TargetMode="External" Id="rId1126"/><Relationship Type="http://schemas.openxmlformats.org/officeDocument/2006/relationships/hyperlink" Target="https://www.scopus.com/authid/detail.uri?authorId=57201728980" TargetMode="External" Id="rId1127"/><Relationship Type="http://schemas.openxmlformats.org/officeDocument/2006/relationships/hyperlink" Target="https://orcid.org/0000-0003-2381-7999" TargetMode="External" Id="rId1128"/><Relationship Type="http://schemas.openxmlformats.org/officeDocument/2006/relationships/hyperlink" Target="https://www.scopus.com/authid/detail.uri?authorId=26431566700" TargetMode="External" Id="rId1129"/><Relationship Type="http://schemas.openxmlformats.org/officeDocument/2006/relationships/hyperlink" Target="https://orcid.org/0000-0002-2947-394X" TargetMode="External" Id="rId1130"/><Relationship Type="http://schemas.openxmlformats.org/officeDocument/2006/relationships/hyperlink" Target="https://www.scopus.com/authid/detail.uri?authorId=57205562053&amp;amp;eid=2-s2.0-85060522940" TargetMode="External" Id="rId1131"/><Relationship Type="http://schemas.openxmlformats.org/officeDocument/2006/relationships/hyperlink" Target="https://orcid.org/0000-0002-7586-4394" TargetMode="External" Id="rId1132"/><Relationship Type="http://schemas.openxmlformats.org/officeDocument/2006/relationships/hyperlink" Target="https://orcid.org/0000-0002-7472-6045" TargetMode="External" Id="rId1133"/><Relationship Type="http://schemas.openxmlformats.org/officeDocument/2006/relationships/hyperlink" Target="https://www.scopus.com/authid/detail.uri?authorId=57207771344" TargetMode="External" Id="rId1134"/><Relationship Type="http://schemas.openxmlformats.org/officeDocument/2006/relationships/hyperlink" Target="http://orcid.org/0000-0002-5877-0206" TargetMode="External" Id="rId1135"/><Relationship Type="http://schemas.openxmlformats.org/officeDocument/2006/relationships/hyperlink" Target="https://www.scopus.com/authid/detail.uri?authorId=55225551300" TargetMode="External" Id="rId1136"/><Relationship Type="http://schemas.openxmlformats.org/officeDocument/2006/relationships/hyperlink" Target="https://orcid.org/0000-0003-1071-3445" TargetMode="External" Id="rId1137"/><Relationship Type="http://schemas.openxmlformats.org/officeDocument/2006/relationships/hyperlink" Target="https://www.scopus.com/authid/detail.uri?authorId=6506160916" TargetMode="External" Id="rId1138"/><Relationship Type="http://schemas.openxmlformats.org/officeDocument/2006/relationships/hyperlink" Target="https://orcid.org/0000-0002-2426-900X" TargetMode="External" Id="rId1139"/><Relationship Type="http://schemas.openxmlformats.org/officeDocument/2006/relationships/hyperlink" Target="https://www.scopus.com/authid/detail.uri?authorId=6602623478" TargetMode="External" Id="rId1140"/><Relationship Type="http://schemas.openxmlformats.org/officeDocument/2006/relationships/hyperlink" Target="https://orcid.org/0000-0001-8565-4473" TargetMode="External" Id="rId1141"/><Relationship Type="http://schemas.openxmlformats.org/officeDocument/2006/relationships/hyperlink" Target="https://www.scopus.com/authid/detail.uri?authorId=57216335450" TargetMode="External" Id="rId1142"/><Relationship Type="http://schemas.openxmlformats.org/officeDocument/2006/relationships/hyperlink" Target="https://orcid.org/0000-0002-3051-0488" TargetMode="External" Id="rId1143"/><Relationship Type="http://schemas.openxmlformats.org/officeDocument/2006/relationships/hyperlink" Target="https://www.scopus.com/authid/detail.uri?authorId=57195590211" TargetMode="External" Id="rId1144"/><Relationship Type="http://schemas.openxmlformats.org/officeDocument/2006/relationships/hyperlink" Target="https://orcid.org/0000-0002-5612-3080" TargetMode="External" Id="rId1145"/><Relationship Type="http://schemas.openxmlformats.org/officeDocument/2006/relationships/hyperlink" Target="https://www.scopus.com/authid/detail.uri?authorId=9274594000" TargetMode="External" Id="rId1146"/><Relationship Type="http://schemas.openxmlformats.org/officeDocument/2006/relationships/hyperlink" Target="https://orcid.org/0000-0002-9200-3959" TargetMode="External" Id="rId1147"/><Relationship Type="http://schemas.openxmlformats.org/officeDocument/2006/relationships/hyperlink" Target="https://www.scopus.com/authid/detail.uri?authorId=56485954400" TargetMode="External" Id="rId1148"/><Relationship Type="http://schemas.openxmlformats.org/officeDocument/2006/relationships/hyperlink" Target="http://orcid.org/0000-0001-5245-3173" TargetMode="External" Id="rId1149"/><Relationship Type="http://schemas.openxmlformats.org/officeDocument/2006/relationships/hyperlink" Target="https://www.scopus.com/authid/detail.uri?authorId=56440113300" TargetMode="External" Id="rId1150"/><Relationship Type="http://schemas.openxmlformats.org/officeDocument/2006/relationships/hyperlink" Target="https://orcid.org/0000-0001-7926-8437" TargetMode="External" Id="rId1151"/><Relationship Type="http://schemas.openxmlformats.org/officeDocument/2006/relationships/hyperlink" Target="https://www.scopus.com/authid/detail.uri?authorId=6507966386" TargetMode="External" Id="rId1152"/><Relationship Type="http://schemas.openxmlformats.org/officeDocument/2006/relationships/hyperlink" Target="https://orcid.org/0000-0002-8225-5407" TargetMode="External" Id="rId1153"/><Relationship Type="http://schemas.openxmlformats.org/officeDocument/2006/relationships/hyperlink" Target="https://www.scopus.com/authid/detail.uri?authorId=57210410019" TargetMode="External" Id="rId1154"/><Relationship Type="http://schemas.openxmlformats.org/officeDocument/2006/relationships/hyperlink" Target="https://www.scopus.com/authid/detail.uri?authorId=57210205871&amp;amp;eid=2-s2.0-85069927189" TargetMode="External" Id="rId1155"/><Relationship Type="http://schemas.openxmlformats.org/officeDocument/2006/relationships/hyperlink" Target="https://orcid.org/0000-0002-1073-023X" TargetMode="External" Id="rId1156"/><Relationship Type="http://schemas.openxmlformats.org/officeDocument/2006/relationships/hyperlink" Target="https://www.scopus.com/authid/detail.uri?authorId=57188703184" TargetMode="External" Id="rId1157"/><Relationship Type="http://schemas.openxmlformats.org/officeDocument/2006/relationships/hyperlink" Target="https://www.scopus.com/redirect.uri?url=https://orcid.org/0000-0002-6347-3150&amp;authorId=57105541700&amp;origin=AuthorProfile&amp;orcId=0000-0002-6347-3150&amp;category=orcidLink%22" TargetMode="External" Id="rId1158"/><Relationship Type="http://schemas.openxmlformats.org/officeDocument/2006/relationships/hyperlink" Target="https://www.scopus.com/authid/detail.uri?authorId=57105541700" TargetMode="External" Id="rId1159"/><Relationship Type="http://schemas.openxmlformats.org/officeDocument/2006/relationships/hyperlink" Target="https://orcid.org/0000-0002-6896-3095" TargetMode="External" Id="rId1160"/><Relationship Type="http://schemas.openxmlformats.org/officeDocument/2006/relationships/hyperlink" Target="https://www.scopus.com/authid/detail.uri?authorId=57191968075" TargetMode="External" Id="rId1161"/><Relationship Type="http://schemas.openxmlformats.org/officeDocument/2006/relationships/hyperlink" Target="https://orcid.org/0000-0001-5931-8994" TargetMode="External" Id="rId1162"/><Relationship Type="http://schemas.openxmlformats.org/officeDocument/2006/relationships/hyperlink" Target="https://www.scopus.com/authid/detail.uri?authorId=15319567400" TargetMode="External" Id="rId1163"/><Relationship Type="http://schemas.openxmlformats.org/officeDocument/2006/relationships/hyperlink" Target="https://orcid.org/0000-0002-5178-519X" TargetMode="External" Id="rId1164"/><Relationship Type="http://schemas.openxmlformats.org/officeDocument/2006/relationships/hyperlink" Target="https://www.scopus.com/authid/detail.uri?authorId=57195530306" TargetMode="External" Id="rId1165"/><Relationship Type="http://schemas.openxmlformats.org/officeDocument/2006/relationships/hyperlink" Target="https://orcid.org/0000-0003-4776-7287" TargetMode="External" Id="rId1166"/><Relationship Type="http://schemas.openxmlformats.org/officeDocument/2006/relationships/hyperlink" Target="https://orcid.org/0000-0001-5501-2461" TargetMode="External" Id="rId1167"/><Relationship Type="http://schemas.openxmlformats.org/officeDocument/2006/relationships/hyperlink" Target="https://orcid.org/0000-0002-6129-6146" TargetMode="External" Id="rId1168"/><Relationship Type="http://schemas.openxmlformats.org/officeDocument/2006/relationships/hyperlink" Target="https://www.scopus.com/authid/detail.uri?authorId=57214222033" TargetMode="External" Id="rId1169"/><Relationship Type="http://schemas.openxmlformats.org/officeDocument/2006/relationships/hyperlink" Target="http://orcid.org/0000-0002-9070-4321" TargetMode="External" Id="rId1170"/><Relationship Type="http://schemas.openxmlformats.org/officeDocument/2006/relationships/hyperlink" Target="http://orcid.org/0000-0002-6158-6207" TargetMode="External" Id="rId1171"/><Relationship Type="http://schemas.openxmlformats.org/officeDocument/2006/relationships/hyperlink" Target="https://orcid.org/0000-0001-6833-0629" TargetMode="External" Id="rId1172"/><Relationship Type="http://schemas.openxmlformats.org/officeDocument/2006/relationships/hyperlink" Target="https://www.scopus.com/authid/detail.uri?authorId=57209637824" TargetMode="External" Id="rId1173"/><Relationship Type="http://schemas.openxmlformats.org/officeDocument/2006/relationships/hyperlink" Target="https://www.scopus.com/redirect.uri?url=https://orcid.org/0000-0002-7116-1747&amp;authorId=36776426800&amp;origin=AuthorProfile&amp;orcId=0000-0002-7116-1747&amp;category=orcidLink%22" TargetMode="External" Id="rId1174"/><Relationship Type="http://schemas.openxmlformats.org/officeDocument/2006/relationships/hyperlink" Target="https://www.scopus.com/authid/detail.uri?authorId=36776426800" TargetMode="External" Id="rId1175"/><Relationship Type="http://schemas.openxmlformats.org/officeDocument/2006/relationships/hyperlink" Target="https://www.scopus.com/authid/detail.uri?authorId=57217115858" TargetMode="External" Id="rId1176"/><Relationship Type="http://schemas.openxmlformats.org/officeDocument/2006/relationships/hyperlink" Target="https://www.scopus.com/authid/detail.uri?authorId=57203145849&amp;amp;eid=2-s2.0-85096426029" TargetMode="External" Id="rId1177"/><Relationship Type="http://schemas.openxmlformats.org/officeDocument/2006/relationships/hyperlink" Target="https://www.scopus.com/authid/detail.uri?authorId=56736026400&amp;amp;eid=2-s2.0-85097152614" TargetMode="External" Id="rId1178"/><Relationship Type="http://schemas.openxmlformats.org/officeDocument/2006/relationships/hyperlink" Target="https://orcid.org/0000-0001-5455-5026" TargetMode="External" Id="rId1179"/><Relationship Type="http://schemas.openxmlformats.org/officeDocument/2006/relationships/hyperlink" Target="https://www.scopus.com/authid/detail.uri?authorId=56712496800" TargetMode="External" Id="rId1180"/><Relationship Type="http://schemas.openxmlformats.org/officeDocument/2006/relationships/hyperlink" Target="https://www.scopus.com/redirect.uri?url=https://orcid.org/0000-0001-7918-7362&amp;authorId=6506130334&amp;origin=AuthorProfile&amp;orcId=0000-0001-7918-7362&amp;category=orcidLink%22" TargetMode="External" Id="rId1181"/><Relationship Type="http://schemas.openxmlformats.org/officeDocument/2006/relationships/hyperlink" Target="https://www.scopus.com/authid/detail.uri?origin=resultslist&amp;authorId=6506130334&amp;zone=" TargetMode="External" Id="rId1182"/><Relationship Type="http://schemas.openxmlformats.org/officeDocument/2006/relationships/hyperlink" Target="https://www.scopus.com/authid/detail.uri?authorId=7003842489&amp;amp;eid=2-s2.0-85097721877" TargetMode="External" Id="rId1183"/><Relationship Type="http://schemas.openxmlformats.org/officeDocument/2006/relationships/hyperlink" Target="https://www.scopus.com/authid/detail.uri?authorId=57194422728&amp;amp;eid=2-s2.0-85074949483" TargetMode="External" Id="rId1184"/><Relationship Type="http://schemas.openxmlformats.org/officeDocument/2006/relationships/hyperlink" Target="https://www.scopus.com/authid/detail.uri?authorId=57219987196" TargetMode="External" Id="rId1185"/><Relationship Type="http://schemas.openxmlformats.org/officeDocument/2006/relationships/hyperlink" Target="https://www.scopus.com/authid/detail.uri?authorId=57212020095" TargetMode="External" Id="rId1186"/><Relationship Type="http://schemas.openxmlformats.org/officeDocument/2006/relationships/hyperlink" Target="https://www.scopus.com/authid/detail.uri?authorId=57219530621" TargetMode="External" Id="rId1187"/><Relationship Type="http://schemas.openxmlformats.org/officeDocument/2006/relationships/hyperlink" Target="https://www.scopus.com/authid/detail.uri?authorId=57217114845" TargetMode="External" Id="rId1188"/><Relationship Type="http://schemas.openxmlformats.org/officeDocument/2006/relationships/hyperlink" Target="https://www.scopus.com/authid/detail.uri?origin=resultslist&amp;authorId=6603607401&amp;zone=" TargetMode="External" Id="rId1189"/><Relationship Type="http://schemas.openxmlformats.org/officeDocument/2006/relationships/hyperlink" Target="https://www.scopus.com/authid/detail.uri?authorId=56448404000" TargetMode="External" Id="rId1190"/><Relationship Type="http://schemas.openxmlformats.org/officeDocument/2006/relationships/hyperlink" Target="https://www.scopus.com/authid/detail.uri?authorId=14018777000" TargetMode="External" Id="rId1191"/><Relationship Type="http://schemas.openxmlformats.org/officeDocument/2006/relationships/hyperlink" Target="https://www.scopus.com/authid/detail.uri?authorId=27867946500" TargetMode="External" Id="rId1192"/><Relationship Type="http://schemas.openxmlformats.org/officeDocument/2006/relationships/hyperlink" Target="https://www.scopus.com/authid/detail.uri?authorId=6506695489" TargetMode="External" Id="rId1193"/><Relationship Type="http://schemas.openxmlformats.org/officeDocument/2006/relationships/hyperlink" Target="https://www.scopus.com/authid/detail.uri?authorId=57223030247" TargetMode="External" Id="rId1194"/><Relationship Type="http://schemas.openxmlformats.org/officeDocument/2006/relationships/hyperlink" Target="https://www.scopus.com/authid/detail.uri?authorId=57219533381" TargetMode="External" Id="rId1195"/><Relationship Type="http://schemas.openxmlformats.org/officeDocument/2006/relationships/hyperlink" Target="https://www.scopus.com/authid/detail.uri?authorId=7202624297" TargetMode="External" Id="rId1196"/><Relationship Type="http://schemas.openxmlformats.org/officeDocument/2006/relationships/hyperlink" Target="https://www.scopus.com/authid/detail.uri?authorId=57219532386" TargetMode="External" Id="rId1197"/><Relationship Type="http://schemas.openxmlformats.org/officeDocument/2006/relationships/hyperlink" Target="https://www.scopus.com/authid/detail.uri?origin=resultslist&amp;authorId=57219538448&amp;zone=" TargetMode="External" Id="rId1198"/><Relationship Type="http://schemas.openxmlformats.org/officeDocument/2006/relationships/hyperlink" Target="https://www.scopus.com/authid/detail.uri?authorId=57202231147" TargetMode="External" Id="rId1199"/><Relationship Type="http://schemas.openxmlformats.org/officeDocument/2006/relationships/hyperlink" Target="https://www.scopus.com/authid/detail.uri?origin=resultslist&amp;authorId=55208752700&amp;zone=" TargetMode="External" Id="rId1200"/><Relationship Type="http://schemas.openxmlformats.org/officeDocument/2006/relationships/hyperlink" Target="https://www.scopus.com/authid/detail.uri?authorId=57202957182" TargetMode="External" Id="rId1201"/><Relationship Type="http://schemas.openxmlformats.org/officeDocument/2006/relationships/hyperlink" Target="https://www.scopus.com/authid/detail.uri?authorId=57202418877" TargetMode="External" Id="rId1202"/><Relationship Type="http://schemas.openxmlformats.org/officeDocument/2006/relationships/hyperlink" Target="https://www.scopus.com/authid/detail.uri?authorId=57215835371" TargetMode="External" Id="rId1203"/><Relationship Type="http://schemas.openxmlformats.org/officeDocument/2006/relationships/hyperlink" Target="https://www.scopus.com/authid/detail.uri?authorId=57207757448" TargetMode="External" Id="rId1204"/><Relationship Type="http://schemas.openxmlformats.org/officeDocument/2006/relationships/hyperlink" Target="https://www.scopus.com/authid/detail.uri?authorId=57212031694" TargetMode="External" Id="rId1205"/><Relationship Type="http://schemas.openxmlformats.org/officeDocument/2006/relationships/hyperlink" Target="https://www.scopus.com/authid/detail.uri?authorId=57217113461" TargetMode="External" Id="rId1206"/><Relationship Type="http://schemas.openxmlformats.org/officeDocument/2006/relationships/hyperlink" Target="https://www.scopus.com/authid/detail.uri?authorId=57204557798" TargetMode="External" Id="rId1207"/><Relationship Type="http://schemas.openxmlformats.org/officeDocument/2006/relationships/hyperlink" Target="https://www.scopus.com/authid/detail.uri?authorId=57217114486" TargetMode="External" Id="rId1208"/><Relationship Type="http://schemas.openxmlformats.org/officeDocument/2006/relationships/hyperlink" Target="https://www.scopus.com/authid/detail.uri?authorId=57201726253" TargetMode="External" Id="rId1209"/><Relationship Type="http://schemas.openxmlformats.org/officeDocument/2006/relationships/hyperlink" Target="https://www.scopus.com/authid/detail.uri?authorId=56439217100" TargetMode="External" Id="rId1210"/><Relationship Type="http://schemas.openxmlformats.org/officeDocument/2006/relationships/hyperlink" Target="https://www.scopus.com/authid/detail.uri?authorId=57193611042" TargetMode="External" Id="rId1211"/><Relationship Type="http://schemas.openxmlformats.org/officeDocument/2006/relationships/hyperlink" Target="https://www.scopus.com/authid/detail.uri?authorId=57191573314" TargetMode="External" Id="rId1212"/><Relationship Type="http://schemas.openxmlformats.org/officeDocument/2006/relationships/hyperlink" Target="https://www.scopus.com/authid/detail.uri?authorId=57217115734" TargetMode="External" Id="rId1213"/><Relationship Type="http://schemas.openxmlformats.org/officeDocument/2006/relationships/hyperlink" Target="https://www.scopus.com/authid/detail.uri?authorId=57225020433" TargetMode="External" Id="rId1214"/><Relationship Type="http://schemas.openxmlformats.org/officeDocument/2006/relationships/hyperlink" Target="https://www.scopus.com/authid/detail.uri?authorId=6602890228" TargetMode="External" Id="rId1215"/><Relationship Type="http://schemas.openxmlformats.org/officeDocument/2006/relationships/hyperlink" Target="https://www.scopus.com/authid/detail.uri?authorId=16304074400" TargetMode="External" Id="rId1216"/><Relationship Type="http://schemas.openxmlformats.org/officeDocument/2006/relationships/hyperlink" Target="https://www.scopus.com/authid/detail.uri?origin=resultslist&amp;authorId=57216897253&amp;zone=" TargetMode="External" Id="rId1217"/><Relationship Type="http://schemas.openxmlformats.org/officeDocument/2006/relationships/hyperlink" Target="https://www.scopus.com/authid/detail.uri?authorId=57196296954" TargetMode="External" Id="rId1218"/><Relationship Type="http://schemas.openxmlformats.org/officeDocument/2006/relationships/hyperlink" Target="https://www.scopus.com/authid/detail.uri?authorId=57219986510" TargetMode="External" Id="rId1219"/><Relationship Type="http://schemas.openxmlformats.org/officeDocument/2006/relationships/hyperlink" Target="https://www.scopus.com/authid/detail.uri?origin=resultslist&amp;authorId=57219777391&amp;zone=" TargetMode="External" Id="rId1220"/><Relationship Type="http://schemas.openxmlformats.org/officeDocument/2006/relationships/hyperlink" Target="https://www.scopus.com/authid/detail.uri?authorId=9534102000" TargetMode="External" Id="rId1221"/><Relationship Type="http://schemas.openxmlformats.org/officeDocument/2006/relationships/hyperlink" Target="https://www.scopus.com/authid/detail.uri?authorId=20433427600" TargetMode="External" Id="rId1222"/><Relationship Type="http://schemas.openxmlformats.org/officeDocument/2006/relationships/hyperlink" Target="https://www.scopus.com/authid/detail.uri?authorId=57218347417" TargetMode="External" Id="rId1223"/><Relationship Type="http://schemas.openxmlformats.org/officeDocument/2006/relationships/hyperlink" Target="https://www.scopus.com/authid/detail.uri?authorId=57249217500" TargetMode="External" Id="rId1224"/><Relationship Type="http://schemas.openxmlformats.org/officeDocument/2006/relationships/hyperlink" Target="https://www.scopus.com/authid/detail.uri?authorId=57191954688" TargetMode="External" Id="rId1225"/><Relationship Type="http://schemas.openxmlformats.org/officeDocument/2006/relationships/hyperlink" Target="https://www.scopus.com/authid/detail.uri?authorId=57211294639" TargetMode="External" Id="rId1226"/><Relationship Type="http://schemas.openxmlformats.org/officeDocument/2006/relationships/hyperlink" Target="https://www.scopus.com/authid/detail.uri?authorId=57209021391" TargetMode="External" Id="rId1227"/><Relationship Type="http://schemas.openxmlformats.org/officeDocument/2006/relationships/hyperlink" Target="https://www.scopus.com/authid/detail.uri?authorId=57249733200" TargetMode="External" Id="rId1228"/><Relationship Type="http://schemas.openxmlformats.org/officeDocument/2006/relationships/hyperlink" Target="https://www.scopus.com/authid/detail.uri?authorId=57194044700" TargetMode="External" Id="rId1229"/><Relationship Type="http://schemas.openxmlformats.org/officeDocument/2006/relationships/hyperlink" Target="https://www.scopus.com/authid/detail.uri?authorId=54977325400" TargetMode="External" Id="rId1230"/><Relationship Type="http://schemas.openxmlformats.org/officeDocument/2006/relationships/hyperlink" Target="https://www.scopus.com/authid/detail.uri?authorId=57202214918" TargetMode="External" Id="rId1231"/><Relationship Type="http://schemas.openxmlformats.org/officeDocument/2006/relationships/hyperlink" Target="https://www.scopus.com/authid/detail.uri?authorId=57260210400" TargetMode="External" Id="rId1232"/><Relationship Type="http://schemas.openxmlformats.org/officeDocument/2006/relationships/hyperlink" Target="https://www.scopus.com/authid/detail.uri?authorId=24479847300" TargetMode="External" Id="rId1233"/><Relationship Type="http://schemas.openxmlformats.org/officeDocument/2006/relationships/hyperlink" Target="https://www.scopus.com/authid/detail.uri?authorId=57201779205" TargetMode="External" Id="rId1234"/><Relationship Type="http://schemas.openxmlformats.org/officeDocument/2006/relationships/hyperlink" Target="https://www.scopus.com/authid/detail.uri?authorId=57189324397" TargetMode="External" Id="rId1235"/><Relationship Type="http://schemas.openxmlformats.org/officeDocument/2006/relationships/hyperlink" Target="https://www.scopus.com/authid/detail.uri?authorId=57222750603" TargetMode="External" Id="rId1236"/><Relationship Type="http://schemas.openxmlformats.org/officeDocument/2006/relationships/hyperlink" Target="https://orcid.org/0000-0002-7603-1247" TargetMode="External" Id="rId1237"/><Relationship Type="http://schemas.openxmlformats.org/officeDocument/2006/relationships/hyperlink" Target="https://www.scopus.com/authid/detail.uri?authorId=57211128569" TargetMode="External" Id="rId1238"/><Relationship Type="http://schemas.openxmlformats.org/officeDocument/2006/relationships/hyperlink" Target="https://www.scopus.com/authid/detail.uri?authorId=57419193700&amp;origin=recordpage" TargetMode="External" Id="rId1239"/><Relationship Type="http://schemas.openxmlformats.org/officeDocument/2006/relationships/hyperlink" Target="https://www.scopus.com/authid/detail.uri?authorId=57249318000" TargetMode="External" Id="rId1240"/><Relationship Type="http://schemas.openxmlformats.org/officeDocument/2006/relationships/hyperlink" Target="https://www.scopus.com/authid/detail.uri?authorId=57418642600&amp;origin=recordpage" TargetMode="External" Id="rId1241"/><Relationship Type="http://schemas.openxmlformats.org/officeDocument/2006/relationships/hyperlink" Target="https://www.scopus.com/authid/detail.uri?authorId=57383114500" TargetMode="External" Id="rId1242"/><Relationship Type="http://schemas.openxmlformats.org/officeDocument/2006/relationships/hyperlink" Target="https://orcid.org/0000-0002-3846-1668" TargetMode="External" Id="rId1243"/><Relationship Type="http://schemas.openxmlformats.org/officeDocument/2006/relationships/hyperlink" Target="https://www.scopus.com/authid/detail.uri?authorId=57217114845" TargetMode="External" Id="rId1244"/><Relationship Type="http://schemas.openxmlformats.org/officeDocument/2006/relationships/hyperlink" Target="https://orcid.org/0000-0001-8840-8278" TargetMode="External" Id="rId1245"/><Relationship Type="http://schemas.openxmlformats.org/officeDocument/2006/relationships/hyperlink" Target="https://www.scopus.com/authid/detail.uri?authorId=56486038400" TargetMode="External" Id="rId1246"/><Relationship Type="http://schemas.openxmlformats.org/officeDocument/2006/relationships/hyperlink" Target="https://orcid.org/0000-0002-0814-3909" TargetMode="External" Id="rId1247"/><Relationship Type="http://schemas.openxmlformats.org/officeDocument/2006/relationships/hyperlink" Target="https://www.scopus.com/authid/detail.uri?authorId=36676028500" TargetMode="External" Id="rId1248"/><Relationship Type="http://schemas.openxmlformats.org/officeDocument/2006/relationships/hyperlink" Target="https://orcid.org/0000-0002-0583-3752" TargetMode="External" Id="rId1249"/><Relationship Type="http://schemas.openxmlformats.org/officeDocument/2006/relationships/hyperlink" Target="https://orcid.org/0000-0002-7751-4814" TargetMode="External" Id="rId1250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scopus.com/authid/detail.uri?authorId=57200986251" TargetMode="External" Id="rId1"/><Relationship Type="http://schemas.openxmlformats.org/officeDocument/2006/relationships/hyperlink" Target="https://www.scopus.com/authid/detail.uri?authorId=6701660322" TargetMode="External" Id="rId2"/><Relationship Type="http://schemas.openxmlformats.org/officeDocument/2006/relationships/hyperlink" Target="https://www.scopus.com/authid/detail.uri?authorId=35298713200" TargetMode="External" Id="rId3"/><Relationship Type="http://schemas.openxmlformats.org/officeDocument/2006/relationships/hyperlink" Target="https://www.scopus.com/authid/detail.uri?authorId=6507006637" TargetMode="External" Id="rId4"/><Relationship Type="http://schemas.openxmlformats.org/officeDocument/2006/relationships/hyperlink" Target="https://www.scopus.com/authid/detail.uri?authorId=57215830321" TargetMode="External" Id="rId5"/><Relationship Type="http://schemas.openxmlformats.org/officeDocument/2006/relationships/hyperlink" Target="https://www.scopus.com/authid/detail.uri?authorId=24483070600" TargetMode="External" Id="rId6"/><Relationship Type="http://schemas.openxmlformats.org/officeDocument/2006/relationships/hyperlink" Target="https://www.scopus.com/authid/detail.uri?authorId=24483001300" TargetMode="External" Id="rId7"/><Relationship Type="http://schemas.openxmlformats.org/officeDocument/2006/relationships/hyperlink" Target="https://www.scopus.com/authid/detail.uri?authorId=57188762344" TargetMode="External" Id="rId8"/><Relationship Type="http://schemas.openxmlformats.org/officeDocument/2006/relationships/hyperlink" Target="https://www.scopus.com/authid/detail.uri?authorId=9532612800" TargetMode="External" Id="rId9"/><Relationship Type="http://schemas.openxmlformats.org/officeDocument/2006/relationships/hyperlink" Target="https://www.scopus.com/authid/detail.uri?authorId=54416868900" TargetMode="External" Id="rId10"/><Relationship Type="http://schemas.openxmlformats.org/officeDocument/2006/relationships/hyperlink" Target="https://www.scopus.com/authid/detail.uri?authorId=57220195350" TargetMode="External" Id="rId11"/><Relationship Type="http://schemas.openxmlformats.org/officeDocument/2006/relationships/hyperlink" Target="https://www.scopus.com/authid/detail.uri?authorId=8373554700" TargetMode="External" Id="rId12"/><Relationship Type="http://schemas.openxmlformats.org/officeDocument/2006/relationships/hyperlink" Target="https://www.scopus.com/authid/detail.uri?authorId=36633903200" TargetMode="External" Id="rId13"/><Relationship Type="http://schemas.openxmlformats.org/officeDocument/2006/relationships/hyperlink" Target="https://www.scopus.com/authid/detail.uri?authorId=57208344824" TargetMode="External" Id="rId14"/><Relationship Type="http://schemas.openxmlformats.org/officeDocument/2006/relationships/hyperlink" Target="https://www.scopus.com/authid/detail.uri?authorId=26532947000" TargetMode="External" Id="rId15"/><Relationship Type="http://schemas.openxmlformats.org/officeDocument/2006/relationships/hyperlink" Target="https://www.scopus.com/authid/detail.uri?authorId=36683068200" TargetMode="External" Id="rId16"/><Relationship Type="http://schemas.openxmlformats.org/officeDocument/2006/relationships/hyperlink" Target="https://www.scopus.com/authid/detail.uri?authorId=57189391408" TargetMode="External" Id="rId17"/><Relationship Type="http://schemas.openxmlformats.org/officeDocument/2006/relationships/hyperlink" Target="https://www.scopus.com/authid/detail.uri?authorId=27867503300" TargetMode="External" Id="rId18"/><Relationship Type="http://schemas.openxmlformats.org/officeDocument/2006/relationships/hyperlink" Target="https://www.scopus.com/authid/detail.uri?authorId=24482907700" TargetMode="External" Id="rId19"/><Relationship Type="http://schemas.openxmlformats.org/officeDocument/2006/relationships/hyperlink" Target="https://www.scopus.com/authid/detail.uri?authorId=57190427154" TargetMode="External" Id="rId20"/><Relationship Type="http://schemas.openxmlformats.org/officeDocument/2006/relationships/hyperlink" Target="https://www.scopus.com/authid/detail.uri?authorId=15833942400" TargetMode="External" Id="rId21"/><Relationship Type="http://schemas.openxmlformats.org/officeDocument/2006/relationships/hyperlink" Target="https://www.scopus.com/authid/detail.uri?authorId=8698846100" TargetMode="External" Id="rId22"/><Relationship Type="http://schemas.openxmlformats.org/officeDocument/2006/relationships/hyperlink" Target="https://www.scopus.com/authid/detail.uri?authorId=57189329509" TargetMode="External" Id="rId23"/><Relationship Type="http://schemas.openxmlformats.org/officeDocument/2006/relationships/hyperlink" Target="https://www.scopus.com/authid/detail.uri?authorId=6505677339" TargetMode="External" Id="rId24"/><Relationship Type="http://schemas.openxmlformats.org/officeDocument/2006/relationships/hyperlink" Target="https://www.scopus.com/authid/detail.uri?authorId=57204555787" TargetMode="External" Id="rId25"/><Relationship Type="http://schemas.openxmlformats.org/officeDocument/2006/relationships/hyperlink" Target="https://www.scopus.com/authid/detail.uri?authorId=57210063511" TargetMode="External" Id="rId26"/><Relationship Type="http://schemas.openxmlformats.org/officeDocument/2006/relationships/hyperlink" Target="https://www.scopus.com/authid/detail.uri?authorId=57192820594" TargetMode="External" Id="rId27"/><Relationship Type="http://schemas.openxmlformats.org/officeDocument/2006/relationships/hyperlink" Target="https://www.scopus.com/authid/detail.uri?authorId=6602423119" TargetMode="External" Id="rId28"/><Relationship Type="http://schemas.openxmlformats.org/officeDocument/2006/relationships/hyperlink" Target="https://www.scopus.com/authid/detail.uri?authorId=6603476868" TargetMode="External" Id="rId29"/><Relationship Type="http://schemas.openxmlformats.org/officeDocument/2006/relationships/hyperlink" Target="https://www.scopus.com/authid/detail.uri?authorId=57196299108" TargetMode="External" Id="rId30"/><Relationship Type="http://schemas.openxmlformats.org/officeDocument/2006/relationships/hyperlink" Target="https://www.scopus.com/authid/detail.uri?authorId=57189379882" TargetMode="External" Id="rId31"/><Relationship Type="http://schemas.openxmlformats.org/officeDocument/2006/relationships/hyperlink" Target="https://www.scopus.com/authid/detail.uri?authorId=56485929300" TargetMode="External" Id="rId32"/><Relationship Type="http://schemas.openxmlformats.org/officeDocument/2006/relationships/hyperlink" Target="https://www.scopus.com/authid/detail.uri?authorId=56439984500" TargetMode="External" Id="rId33"/><Relationship Type="http://schemas.openxmlformats.org/officeDocument/2006/relationships/hyperlink" Target="https://www.scopus.com/authid/detail.uri?authorId=57193835710" TargetMode="External" Id="rId34"/><Relationship Type="http://schemas.openxmlformats.org/officeDocument/2006/relationships/hyperlink" Target="https://www.scopus.com/authid/detail.uri?authorId=57200141012" TargetMode="External" Id="rId35"/><Relationship Type="http://schemas.openxmlformats.org/officeDocument/2006/relationships/hyperlink" Target="https://www.scopus.com/authid/detail.uri?authorId=13105377000" TargetMode="External" Id="rId36"/><Relationship Type="http://schemas.openxmlformats.org/officeDocument/2006/relationships/hyperlink" Target="https://www.scopus.com/authid/detail.uri?authorId=57203688726" TargetMode="External" Id="rId37"/><Relationship Type="http://schemas.openxmlformats.org/officeDocument/2006/relationships/hyperlink" Target="https://www.scopus.com/authid/detail.uri?authorId=57203140922" TargetMode="External" Id="rId38"/><Relationship Type="http://schemas.openxmlformats.org/officeDocument/2006/relationships/hyperlink" Target="https://www.scopus.com/authid/detail.uri?authorId=57206945613" TargetMode="External" Id="rId39"/><Relationship Type="http://schemas.openxmlformats.org/officeDocument/2006/relationships/hyperlink" Target="https://www.scopus.com/authid/detail.uri?authorId=24447869600" TargetMode="External" Id="rId40"/><Relationship Type="http://schemas.openxmlformats.org/officeDocument/2006/relationships/hyperlink" Target="https://www.scopus.com/authid/detail.uri?authorId=35606859900" TargetMode="External" Id="rId41"/><Relationship Type="http://schemas.openxmlformats.org/officeDocument/2006/relationships/hyperlink" Target="https://www.scopus.com/authid/detail.uri?authorId=36109791700" TargetMode="External" Id="rId42"/><Relationship Type="http://schemas.openxmlformats.org/officeDocument/2006/relationships/hyperlink" Target="https://www.scopus.com/authid/detail.uri?authorId=57212172025" TargetMode="External" Id="rId43"/><Relationship Type="http://schemas.openxmlformats.org/officeDocument/2006/relationships/hyperlink" Target="https://www.scopus.com/authid/detail.uri?authorId=57208081140" TargetMode="External" Id="rId44"/><Relationship Type="http://schemas.openxmlformats.org/officeDocument/2006/relationships/hyperlink" Target="https://www.scopus.com/authid/detail.uri?authorId=57216435696" TargetMode="External" Id="rId45"/><Relationship Type="http://schemas.openxmlformats.org/officeDocument/2006/relationships/hyperlink" Target="https://www.scopus.com/authid/detail.uri?authorId=57197855074" TargetMode="External" Id="rId46"/><Relationship Type="http://schemas.openxmlformats.org/officeDocument/2006/relationships/hyperlink" Target="https://www.scopus.com/authid/detail.uri?authorId=57215826354" TargetMode="External" Id="rId47"/><Relationship Type="http://schemas.openxmlformats.org/officeDocument/2006/relationships/hyperlink" Target="https://www.scopus.com/authid/detail.uri?authorId=57203149050" TargetMode="External" Id="rId48"/><Relationship Type="http://schemas.openxmlformats.org/officeDocument/2006/relationships/hyperlink" Target="https://www.scopus.com/authid/detail.uri?authorId=57201895842" TargetMode="External" Id="rId49"/><Relationship Type="http://schemas.openxmlformats.org/officeDocument/2006/relationships/hyperlink" Target="https://www.scopus.com/authid/detail.uri?authorId=56556680000" TargetMode="External" Id="rId50"/><Relationship Type="http://schemas.openxmlformats.org/officeDocument/2006/relationships/hyperlink" Target="https://www.scopus.com/authid/detail.uri?authorId=36683515900" TargetMode="External" Id="rId51"/><Relationship Type="http://schemas.openxmlformats.org/officeDocument/2006/relationships/hyperlink" Target="https://www.scopus.com/authid/detail.uri?authorId=57200814918" TargetMode="External" Id="rId52"/><Relationship Type="http://schemas.openxmlformats.org/officeDocument/2006/relationships/hyperlink" Target="https://www.scopus.com/authid/detail.uri?authorId=6505759579" TargetMode="External" Id="rId53"/><Relationship Type="http://schemas.openxmlformats.org/officeDocument/2006/relationships/hyperlink" Target="https://www.scopus.com/authid/detail.uri?authorId=35577652100" TargetMode="External" Id="rId54"/><Relationship Type="http://schemas.openxmlformats.org/officeDocument/2006/relationships/hyperlink" Target="https://www.scopus.com/authid/detail.uri?authorId=56669967900" TargetMode="External" Id="rId55"/><Relationship Type="http://schemas.openxmlformats.org/officeDocument/2006/relationships/hyperlink" Target="https://www.scopus.com/authid/detail.uri?authorId=56440024900" TargetMode="External" Id="rId56"/><Relationship Type="http://schemas.openxmlformats.org/officeDocument/2006/relationships/hyperlink" Target="https://www.scopus.com/authid/detail.uri?authorId=56940725900" TargetMode="External" Id="rId57"/><Relationship Type="http://schemas.openxmlformats.org/officeDocument/2006/relationships/hyperlink" Target="https://www.scopus.com/authid/detail.uri?authorId=55225659400" TargetMode="External" Id="rId58"/><Relationship Type="http://schemas.openxmlformats.org/officeDocument/2006/relationships/hyperlink" Target="https://www.scopus.com/authid/detail.uri?authorId=6506666531" TargetMode="External" Id="rId59"/><Relationship Type="http://schemas.openxmlformats.org/officeDocument/2006/relationships/hyperlink" Target="https://www.scopus.com/authid/detail.uri?authorId=7007051102" TargetMode="External" Id="rId60"/><Relationship Type="http://schemas.openxmlformats.org/officeDocument/2006/relationships/hyperlink" Target="https://www.scopus.com/authid/detail.uri?authorId=57214130791" TargetMode="External" Id="rId61"/><Relationship Type="http://schemas.openxmlformats.org/officeDocument/2006/relationships/hyperlink" Target="https://www.scopus.com/authid/detail.uri?authorId=55976299700" TargetMode="External" Id="rId62"/><Relationship Type="http://schemas.openxmlformats.org/officeDocument/2006/relationships/hyperlink" Target="https://www.scopus.com/authid/detail.uri?authorId=9636701100" TargetMode="External" Id="rId63"/><Relationship Type="http://schemas.openxmlformats.org/officeDocument/2006/relationships/hyperlink" Target="https://www.scopus.com/authid/detail.uri?authorId=56486144100" TargetMode="External" Id="rId64"/><Relationship Type="http://schemas.openxmlformats.org/officeDocument/2006/relationships/hyperlink" Target="https://www.scopus.com/authid/detail.uri?authorId=57207762084" TargetMode="External" Id="rId65"/><Relationship Type="http://schemas.openxmlformats.org/officeDocument/2006/relationships/hyperlink" Target="https://www.scopus.com/authid/detail.uri?authorId=15077523700" TargetMode="External" Id="rId66"/><Relationship Type="http://schemas.openxmlformats.org/officeDocument/2006/relationships/hyperlink" Target="https://www.scopus.com/authid/detail.uri?authorId=56618685100" TargetMode="External" Id="rId67"/><Relationship Type="http://schemas.openxmlformats.org/officeDocument/2006/relationships/hyperlink" Target="https://www.scopus.com/authid/detail.uri?authorId=8214864300" TargetMode="External" Id="rId68"/><Relationship Type="http://schemas.openxmlformats.org/officeDocument/2006/relationships/hyperlink" Target="https://www.scopus.com/authid/detail.uri?authorId=57203515764" TargetMode="External" Id="rId69"/><Relationship Type="http://schemas.openxmlformats.org/officeDocument/2006/relationships/hyperlink" Target="https://www.scopus.com/authid/detail.uri?authorId=57008866400" TargetMode="External" Id="rId70"/><Relationship Type="http://schemas.openxmlformats.org/officeDocument/2006/relationships/hyperlink" Target="https://www.scopus.com/authid/detail.uri?authorId=57189250222" TargetMode="External" Id="rId71"/><Relationship Type="http://schemas.openxmlformats.org/officeDocument/2006/relationships/hyperlink" Target="https://www.scopus.com/authid/detail.uri?authorId=6603590390" TargetMode="External" Id="rId72"/><Relationship Type="http://schemas.openxmlformats.org/officeDocument/2006/relationships/hyperlink" Target="https://www.scopus.com/authid/detail.uri?authorId=57191956780" TargetMode="External" Id="rId73"/><Relationship Type="http://schemas.openxmlformats.org/officeDocument/2006/relationships/hyperlink" Target="https://www.scopus.com/authid/detail.uri?authorId=6506789308" TargetMode="External" Id="rId74"/><Relationship Type="http://schemas.openxmlformats.org/officeDocument/2006/relationships/hyperlink" Target="https://www.scopus.com/authid/detail.uri?authorId=57211012172" TargetMode="External" Id="rId75"/><Relationship Type="http://schemas.openxmlformats.org/officeDocument/2006/relationships/hyperlink" Target="https://www.scopus.com/authid/detail.uri?authorId=24329227200" TargetMode="External" Id="rId76"/><Relationship Type="http://schemas.openxmlformats.org/officeDocument/2006/relationships/hyperlink" Target="https://www.scopus.com/authid/detail.uri?authorId=9435837100" TargetMode="External" Id="rId77"/><Relationship Type="http://schemas.openxmlformats.org/officeDocument/2006/relationships/hyperlink" Target="https://www.scopus.com/authid/detail.uri?authorId=57207775848" TargetMode="External" Id="rId78"/><Relationship Type="http://schemas.openxmlformats.org/officeDocument/2006/relationships/hyperlink" Target="https://www.scopus.com/authid/detail.uri?authorId=56125026000" TargetMode="External" Id="rId79"/><Relationship Type="http://schemas.openxmlformats.org/officeDocument/2006/relationships/hyperlink" Target="https://www.scopus.com/authid/detail.uri?authorId=6504344206" TargetMode="External" Id="rId80"/><Relationship Type="http://schemas.openxmlformats.org/officeDocument/2006/relationships/hyperlink" Target="https://www.scopus.com/authid/detail.uri?authorId=57215831724" TargetMode="External" Id="rId81"/><Relationship Type="http://schemas.openxmlformats.org/officeDocument/2006/relationships/hyperlink" Target="https://www.scopus.com/authid/detail.uri?authorId=56007783500" TargetMode="External" Id="rId82"/><Relationship Type="http://schemas.openxmlformats.org/officeDocument/2006/relationships/hyperlink" Target="https://www.scopus.com/authid/detail.uri?authorId=56535422600" TargetMode="External" Id="rId83"/><Relationship Type="http://schemas.openxmlformats.org/officeDocument/2006/relationships/hyperlink" Target="https://www.scopus.com/authid/detail.uri?authorId=57202339038" TargetMode="External" Id="rId84"/><Relationship Type="http://schemas.openxmlformats.org/officeDocument/2006/relationships/hyperlink" Target="https://www.scopus.com/authid/detail.uri?authorId=6603317716" TargetMode="External" Id="rId85"/><Relationship Type="http://schemas.openxmlformats.org/officeDocument/2006/relationships/hyperlink" Target="https://www.scopus.com/authid/detail.uri?authorId=6701855238" TargetMode="External" Id="rId86"/><Relationship Type="http://schemas.openxmlformats.org/officeDocument/2006/relationships/hyperlink" Target="https://www.scopus.com/authid/detail.uri?authorId=16401507200" TargetMode="External" Id="rId87"/><Relationship Type="http://schemas.openxmlformats.org/officeDocument/2006/relationships/hyperlink" Target="https://www.scopus.com/authid/detail.uri?authorId=6506997369" TargetMode="External" Id="rId88"/><Relationship Type="http://schemas.openxmlformats.org/officeDocument/2006/relationships/hyperlink" Target="https://www.scopus.com/authid/detail.uri?authorId=20433339500" TargetMode="External" Id="rId89"/><Relationship Type="http://schemas.openxmlformats.org/officeDocument/2006/relationships/hyperlink" Target="https://www.scopus.com/authid/detail.uri?authorId=14632007700" TargetMode="External" Id="rId90"/><Relationship Type="http://schemas.openxmlformats.org/officeDocument/2006/relationships/hyperlink" Target="https://www.scopus.com/authid/detail.uri?authorId=24479367300" TargetMode="External" Id="rId91"/><Relationship Type="http://schemas.openxmlformats.org/officeDocument/2006/relationships/hyperlink" Target="https://www.scopus.com/authid/detail.uri?authorId=57211745256" TargetMode="External" Id="rId92"/><Relationship Type="http://schemas.openxmlformats.org/officeDocument/2006/relationships/hyperlink" Target="https://www.scopus.com/authid/detail.uri?authorId=56440231900" TargetMode="External" Id="rId93"/><Relationship Type="http://schemas.openxmlformats.org/officeDocument/2006/relationships/hyperlink" Target="https://www.scopus.com/authid/detail.uri?authorId=6602929972" TargetMode="External" Id="rId94"/><Relationship Type="http://schemas.openxmlformats.org/officeDocument/2006/relationships/hyperlink" Target="https://www.scopus.com/authid/detail.uri?authorId=57189384721" TargetMode="External" Id="rId95"/><Relationship Type="http://schemas.openxmlformats.org/officeDocument/2006/relationships/hyperlink" Target="https://www.scopus.com/authid/detail.uri?authorId=57201579375" TargetMode="External" Id="rId96"/><Relationship Type="http://schemas.openxmlformats.org/officeDocument/2006/relationships/hyperlink" Target="https://www.scopus.com/authid/detail.uri?authorId=23994785200" TargetMode="External" Id="rId97"/><Relationship Type="http://schemas.openxmlformats.org/officeDocument/2006/relationships/hyperlink" Target="https://www.scopus.com/authid/detail.uri?authorId=57190444905" TargetMode="External" Id="rId98"/><Relationship Type="http://schemas.openxmlformats.org/officeDocument/2006/relationships/hyperlink" Target="https://www.scopus.com/authid/detail.uri?authorId=57218436238" TargetMode="External" Id="rId99"/><Relationship Type="http://schemas.openxmlformats.org/officeDocument/2006/relationships/hyperlink" Target="https://www.scopus.com/authid/detail.uri?authorId=57207779367" TargetMode="External" Id="rId100"/><Relationship Type="http://schemas.openxmlformats.org/officeDocument/2006/relationships/hyperlink" Target="https://www.scopus.com/authid/detail.uri?authorId=57210336548" TargetMode="External" Id="rId101"/><Relationship Type="http://schemas.openxmlformats.org/officeDocument/2006/relationships/hyperlink" Target="https://www.scopus.com/authid/detail.uri?authorId=57210336629" TargetMode="External" Id="rId102"/><Relationship Type="http://schemas.openxmlformats.org/officeDocument/2006/relationships/hyperlink" Target="https://www.scopus.com/authid/detail.uri?authorId=57209640958" TargetMode="External" Id="rId103"/><Relationship Type="http://schemas.openxmlformats.org/officeDocument/2006/relationships/hyperlink" Target="https://www.scopus.com/authid/detail.uri?authorId=57210360203" TargetMode="External" Id="rId104"/><Relationship Type="http://schemas.openxmlformats.org/officeDocument/2006/relationships/hyperlink" Target="https://www.scopus.com/authid/detail.uri?authorId=57194704318" TargetMode="External" Id="rId105"/><Relationship Type="http://schemas.openxmlformats.org/officeDocument/2006/relationships/hyperlink" Target="https://www.scopus.com/authid/detail.uri?authorId=57194703502" TargetMode="External" Id="rId106"/><Relationship Type="http://schemas.openxmlformats.org/officeDocument/2006/relationships/hyperlink" Target="https://www.scopus.com/authid/detail.uri?authorId=57196298121" TargetMode="External" Id="rId107"/><Relationship Type="http://schemas.openxmlformats.org/officeDocument/2006/relationships/hyperlink" Target="https://www.scopus.com/authid/detail.uri?authorId=57209023773" TargetMode="External" Id="rId108"/><Relationship Type="http://schemas.openxmlformats.org/officeDocument/2006/relationships/hyperlink" Target="https://www.scopus.com/authid/detail.uri?authorId=56652460600" TargetMode="External" Id="rId109"/><Relationship Type="http://schemas.openxmlformats.org/officeDocument/2006/relationships/hyperlink" Target="https://www.scopus.com/authid/detail.uri?authorId=56940612600" TargetMode="External" Id="rId110"/><Relationship Type="http://schemas.openxmlformats.org/officeDocument/2006/relationships/hyperlink" Target="https://www.scopus.com/authid/detail.uri?authorId=57199330199" TargetMode="External" Id="rId111"/><Relationship Type="http://schemas.openxmlformats.org/officeDocument/2006/relationships/hyperlink" Target="https://www.scopus.com/authid/detail.uri?authorId=57193449011" TargetMode="External" Id="rId112"/><Relationship Type="http://schemas.openxmlformats.org/officeDocument/2006/relationships/hyperlink" Target="https://www.scopus.com/authid/detail.uri?authorId=6603636403" TargetMode="External" Id="rId113"/><Relationship Type="http://schemas.openxmlformats.org/officeDocument/2006/relationships/hyperlink" Target="https://www.scopus.com/authid/detail.uri?authorId=57205547513" TargetMode="External" Id="rId114"/><Relationship Type="http://schemas.openxmlformats.org/officeDocument/2006/relationships/hyperlink" Target="https://www.scopus.com/authid/detail.uri?authorId=57207768136" TargetMode="External" Id="rId115"/><Relationship Type="http://schemas.openxmlformats.org/officeDocument/2006/relationships/hyperlink" Target="https://www.scopus.com/authid/detail.uri?authorId=55183924600" TargetMode="External" Id="rId116"/><Relationship Type="http://schemas.openxmlformats.org/officeDocument/2006/relationships/hyperlink" Target="https://www.scopus.com/authid/detail.uri?authorId=7004105880" TargetMode="External" Id="rId117"/><Relationship Type="http://schemas.openxmlformats.org/officeDocument/2006/relationships/hyperlink" Target="https://www.scopus.com/authid/detail.uri?authorId=57196287026" TargetMode="External" Id="rId118"/><Relationship Type="http://schemas.openxmlformats.org/officeDocument/2006/relationships/hyperlink" Target="https://www.scopus.com/authid/detail.uri?authorId=9636886100" TargetMode="External" Id="rId119"/><Relationship Type="http://schemas.openxmlformats.org/officeDocument/2006/relationships/hyperlink" Target="https://www.scopus.com/authid/detail.uri?authorId=7102624682" TargetMode="External" Id="rId120"/><Relationship Type="http://schemas.openxmlformats.org/officeDocument/2006/relationships/hyperlink" Target="https://www.scopus.com/authid/detail.uri?authorId=6506991522" TargetMode="External" Id="rId121"/><Relationship Type="http://schemas.openxmlformats.org/officeDocument/2006/relationships/hyperlink" Target="https://www.scopus.com/authid/detail.uri?authorId=56964213400" TargetMode="External" Id="rId122"/><Relationship Type="http://schemas.openxmlformats.org/officeDocument/2006/relationships/hyperlink" Target="https://www.scopus.com/authid/detail.uri?authorId=57207766737" TargetMode="External" Id="rId123"/><Relationship Type="http://schemas.openxmlformats.org/officeDocument/2006/relationships/hyperlink" Target="https://www.scopus.com/authid/detail.uri?authorId=57207260441" TargetMode="External" Id="rId124"/><Relationship Type="http://schemas.openxmlformats.org/officeDocument/2006/relationships/hyperlink" Target="https://www.scopus.com/authid/detail.uri?authorId=57188752496" TargetMode="External" Id="rId125"/><Relationship Type="http://schemas.openxmlformats.org/officeDocument/2006/relationships/hyperlink" Target="https://www.scopus.com/authid/detail.uri?authorId=57163424300" TargetMode="External" Id="rId126"/><Relationship Type="http://schemas.openxmlformats.org/officeDocument/2006/relationships/hyperlink" Target="https://www.scopus.com/authid/detail.uri?authorId=57190568855" TargetMode="External" Id="rId127"/><Relationship Type="http://schemas.openxmlformats.org/officeDocument/2006/relationships/hyperlink" Target="https://www.scopus.com/authid/detail.uri?authorId=56979094000" TargetMode="External" Id="rId128"/><Relationship Type="http://schemas.openxmlformats.org/officeDocument/2006/relationships/hyperlink" Target="https://www.scopus.com/authid/detail.uri?authorId=56825892200" TargetMode="External" Id="rId129"/><Relationship Type="http://schemas.openxmlformats.org/officeDocument/2006/relationships/hyperlink" Target="https://www.scopus.com/authid/detail.uri?authorId=57189381444" TargetMode="External" Id="rId130"/><Relationship Type="http://schemas.openxmlformats.org/officeDocument/2006/relationships/hyperlink" Target="https://www.scopus.com/authid/detail.uri?authorId=57194558513" TargetMode="External" Id="rId131"/><Relationship Type="http://schemas.openxmlformats.org/officeDocument/2006/relationships/hyperlink" Target="https://www.scopus.com/authid/detail.uri?authorId=57209411081" TargetMode="External" Id="rId132"/><Relationship Type="http://schemas.openxmlformats.org/officeDocument/2006/relationships/hyperlink" Target="https://www.scopus.com/authid/detail.uri?authorId=57208026716" TargetMode="External" Id="rId133"/><Relationship Type="http://schemas.openxmlformats.org/officeDocument/2006/relationships/hyperlink" Target="https://www.scopus.com/authid/detail.uri?authorId=57202212660" TargetMode="External" Id="rId134"/><Relationship Type="http://schemas.openxmlformats.org/officeDocument/2006/relationships/hyperlink" Target="https://www.scopus.com/authid/detail.uri?authorId=56784340900" TargetMode="External" Id="rId135"/><Relationship Type="http://schemas.openxmlformats.org/officeDocument/2006/relationships/hyperlink" Target="https://www.scopus.com/authid/detail.uri?authorId=24759544600" TargetMode="External" Id="rId136"/><Relationship Type="http://schemas.openxmlformats.org/officeDocument/2006/relationships/hyperlink" Target="https://www.scopus.com/authid/detail.uri?authorId=57216490102" TargetMode="External" Id="rId137"/><Relationship Type="http://schemas.openxmlformats.org/officeDocument/2006/relationships/hyperlink" Target="https://www.scopus.com/authid/detail.uri?authorId=57204184222" TargetMode="External" Id="rId138"/><Relationship Type="http://schemas.openxmlformats.org/officeDocument/2006/relationships/hyperlink" Target="https://www.scopus.com/authid/detail.uri?authorId=8313137500" TargetMode="External" Id="rId139"/><Relationship Type="http://schemas.openxmlformats.org/officeDocument/2006/relationships/hyperlink" Target="https://www.scopus.com/authid/detail.uri?authorId=15728942500" TargetMode="External" Id="rId140"/><Relationship Type="http://schemas.openxmlformats.org/officeDocument/2006/relationships/hyperlink" Target="https://www.scopus.com/authid/detail.uri?authorId=6506769484" TargetMode="External" Id="rId141"/><Relationship Type="http://schemas.openxmlformats.org/officeDocument/2006/relationships/hyperlink" Target="https://www.scopus.com/authid/detail.uri?authorId=7202049546" TargetMode="External" Id="rId142"/><Relationship Type="http://schemas.openxmlformats.org/officeDocument/2006/relationships/hyperlink" Target="https://www.scopus.com/authid/detail.uri?authorId=57211908898" TargetMode="External" Id="rId143"/><Relationship Type="http://schemas.openxmlformats.org/officeDocument/2006/relationships/hyperlink" Target="https://www.scopus.com/authid/detail.uri?authorId=57197504395" TargetMode="External" Id="rId144"/><Relationship Type="http://schemas.openxmlformats.org/officeDocument/2006/relationships/hyperlink" Target="https://www.scopus.com/authid/detail.uri?authorId=57210340749" TargetMode="External" Id="rId145"/><Relationship Type="http://schemas.openxmlformats.org/officeDocument/2006/relationships/hyperlink" Target="https://www.scopus.com/authid/detail.uri?authorId=15069927500" TargetMode="External" Id="rId146"/><Relationship Type="http://schemas.openxmlformats.org/officeDocument/2006/relationships/hyperlink" Target="https://www.scopus.com/authid/detail.uri?authorId=57207774022" TargetMode="External" Id="rId147"/><Relationship Type="http://schemas.openxmlformats.org/officeDocument/2006/relationships/hyperlink" Target="https://www.scopus.com/authid/detail.uri?authorId=6602558899" TargetMode="External" Id="rId148"/><Relationship Type="http://schemas.openxmlformats.org/officeDocument/2006/relationships/hyperlink" Target="https://www.scopus.com/authid/detail.uri?authorId=57194036350" TargetMode="External" Id="rId149"/><Relationship Type="http://schemas.openxmlformats.org/officeDocument/2006/relationships/hyperlink" Target="https://www.scopus.com/authid/detail.uri?authorId=56405392100" TargetMode="External" Id="rId150"/><Relationship Type="http://schemas.openxmlformats.org/officeDocument/2006/relationships/hyperlink" Target="https://www.scopus.com/authid/detail.uri?authorId=57188694373" TargetMode="External" Id="rId151"/><Relationship Type="http://schemas.openxmlformats.org/officeDocument/2006/relationships/hyperlink" Target="https://www.scopus.com/authid/detail.uri?authorId=57210566768" TargetMode="External" Id="rId152"/><Relationship Type="http://schemas.openxmlformats.org/officeDocument/2006/relationships/hyperlink" Target="https://www.scopus.com/authid/detail.uri?authorId=57207774889" TargetMode="External" Id="rId153"/><Relationship Type="http://schemas.openxmlformats.org/officeDocument/2006/relationships/hyperlink" Target="https://www.scopus.com/authid/detail.uri?authorId=57221965483" TargetMode="External" Id="rId154"/><Relationship Type="http://schemas.openxmlformats.org/officeDocument/2006/relationships/hyperlink" Target="https://www.scopus.com/authid/detail.uri?authorId=7201870040" TargetMode="External" Id="rId155"/><Relationship Type="http://schemas.openxmlformats.org/officeDocument/2006/relationships/hyperlink" Target="https://www.scopus.com/authid/detail.uri?authorId=57217030807" TargetMode="External" Id="rId156"/><Relationship Type="http://schemas.openxmlformats.org/officeDocument/2006/relationships/hyperlink" Target="https://www.scopus.com/authid/detail.uri?authorId=57196286863" TargetMode="External" Id="rId157"/><Relationship Type="http://schemas.openxmlformats.org/officeDocument/2006/relationships/hyperlink" Target="https://www.scopus.com/authid/detail.uri?authorId=57202223262" TargetMode="External" Id="rId158"/><Relationship Type="http://schemas.openxmlformats.org/officeDocument/2006/relationships/hyperlink" Target="https://www.scopus.com/authid/detail.uri?authorId=57192819329" TargetMode="External" Id="rId159"/><Relationship Type="http://schemas.openxmlformats.org/officeDocument/2006/relationships/hyperlink" Target="https://www.scopus.com/authid/detail.uri?authorId=56486151800" TargetMode="External" Id="rId160"/><Relationship Type="http://schemas.openxmlformats.org/officeDocument/2006/relationships/hyperlink" Target="https://www.scopus.com/authid/detail.uri?authorId=57210556014" TargetMode="External" Id="rId161"/><Relationship Type="http://schemas.openxmlformats.org/officeDocument/2006/relationships/hyperlink" Target="https://www.scopus.com/authid/detail.uri?authorId=56007907900" TargetMode="External" Id="rId162"/><Relationship Type="http://schemas.openxmlformats.org/officeDocument/2006/relationships/hyperlink" Target="https://www.scopus.com/authid/detail.uri?authorId=20433427600" TargetMode="External" Id="rId163"/><Relationship Type="http://schemas.openxmlformats.org/officeDocument/2006/relationships/hyperlink" Target="https://www.scopus.com/authid/detail.uri?authorId=36069392000" TargetMode="External" Id="rId164"/><Relationship Type="http://schemas.openxmlformats.org/officeDocument/2006/relationships/hyperlink" Target="https://www.scopus.com/authid/detail.uri?authorId=6603145071" TargetMode="External" Id="rId165"/><Relationship Type="http://schemas.openxmlformats.org/officeDocument/2006/relationships/hyperlink" Target="https://www.scopus.com/authid/detail.uri?authorId=57208080294" TargetMode="External" Id="rId166"/><Relationship Type="http://schemas.openxmlformats.org/officeDocument/2006/relationships/hyperlink" Target="https://www.scopus.com/authid/detail.uri?authorId=9534197500" TargetMode="External" Id="rId167"/><Relationship Type="http://schemas.openxmlformats.org/officeDocument/2006/relationships/hyperlink" Target="https://www.scopus.com/authid/detail.uri?authorId=57195533664" TargetMode="External" Id="rId168"/><Relationship Type="http://schemas.openxmlformats.org/officeDocument/2006/relationships/hyperlink" Target="https://www.scopus.com/authid/detail.uri?authorId=57201720724" TargetMode="External" Id="rId169"/><Relationship Type="http://schemas.openxmlformats.org/officeDocument/2006/relationships/hyperlink" Target="https://www.scopus.com/authid/detail.uri?authorId=57210343239" TargetMode="External" Id="rId170"/><Relationship Type="http://schemas.openxmlformats.org/officeDocument/2006/relationships/hyperlink" Target="https://www.scopus.com/authid/detail.uri?authorId=8860381900" TargetMode="External" Id="rId171"/><Relationship Type="http://schemas.openxmlformats.org/officeDocument/2006/relationships/hyperlink" Target="https://www.scopus.com/authid/detail.uri?authorId=47861221700" TargetMode="External" Id="rId172"/><Relationship Type="http://schemas.openxmlformats.org/officeDocument/2006/relationships/hyperlink" Target="https://www.scopus.com/authid/detail.uri?authorId=57193827551" TargetMode="External" Id="rId173"/><Relationship Type="http://schemas.openxmlformats.org/officeDocument/2006/relationships/hyperlink" Target="https://www.scopus.com/authid/detail.uri?authorId=57211756904" TargetMode="External" Id="rId174"/><Relationship Type="http://schemas.openxmlformats.org/officeDocument/2006/relationships/hyperlink" Target="https://www.scopus.com/authid/detail.uri?authorId=6507354120" TargetMode="External" Id="rId175"/><Relationship Type="http://schemas.openxmlformats.org/officeDocument/2006/relationships/hyperlink" Target="https://www.scopus.com/authid/detail.uri?authorId=57191861308" TargetMode="External" Id="rId176"/><Relationship Type="http://schemas.openxmlformats.org/officeDocument/2006/relationships/hyperlink" Target="https://www.scopus.com/authid/detail.uri?authorId=56845919400" TargetMode="External" Id="rId177"/><Relationship Type="http://schemas.openxmlformats.org/officeDocument/2006/relationships/hyperlink" Target="https://www.scopus.com/authid/detail.uri?authorId=56423229200" TargetMode="External" Id="rId178"/><Relationship Type="http://schemas.openxmlformats.org/officeDocument/2006/relationships/hyperlink" Target="https://www.scopus.com/authid/detail.uri?authorId=57203149875" TargetMode="External" Id="rId179"/><Relationship Type="http://schemas.openxmlformats.org/officeDocument/2006/relationships/hyperlink" Target="https://www.scopus.com/authid/detail.uri?authorId=56735573900" TargetMode="External" Id="rId180"/><Relationship Type="http://schemas.openxmlformats.org/officeDocument/2006/relationships/hyperlink" Target="https://www.scopus.com/authid/detail.uri?authorId=7102777798" TargetMode="External" Id="rId181"/><Relationship Type="http://schemas.openxmlformats.org/officeDocument/2006/relationships/hyperlink" Target="https://www.scopus.com/authid/detail.uri?authorId=55975606900" TargetMode="External" Id="rId182"/><Relationship Type="http://schemas.openxmlformats.org/officeDocument/2006/relationships/hyperlink" Target="https://www.scopus.com/authid/detail.uri?authorId=55938668500" TargetMode="External" Id="rId183"/><Relationship Type="http://schemas.openxmlformats.org/officeDocument/2006/relationships/hyperlink" Target="https://www.scopus.com/authid/detail.uri?authorId=6603247602" TargetMode="External" Id="rId184"/><Relationship Type="http://schemas.openxmlformats.org/officeDocument/2006/relationships/hyperlink" Target="https://www.scopus.com/authid/detail.uri?authorId=57205887139" TargetMode="External" Id="rId185"/><Relationship Type="http://schemas.openxmlformats.org/officeDocument/2006/relationships/hyperlink" Target="https://www.scopus.com/authid/detail.uri?authorId=57192820253" TargetMode="External" Id="rId186"/><Relationship Type="http://schemas.openxmlformats.org/officeDocument/2006/relationships/hyperlink" Target="https://www.scopus.com/authid/detail.uri?authorId=57207768042" TargetMode="External" Id="rId187"/><Relationship Type="http://schemas.openxmlformats.org/officeDocument/2006/relationships/hyperlink" Target="https://www.scopus.com/authid/detail.uri?authorId=57190372355" TargetMode="External" Id="rId188"/><Relationship Type="http://schemas.openxmlformats.org/officeDocument/2006/relationships/hyperlink" Target="https://www.scopus.com/authid/detail.uri?authorId=57217200781" TargetMode="External" Id="rId189"/><Relationship Type="http://schemas.openxmlformats.org/officeDocument/2006/relationships/hyperlink" Target="https://www.scopus.com/authid/detail.uri?authorId=57207764576" TargetMode="External" Id="rId190"/><Relationship Type="http://schemas.openxmlformats.org/officeDocument/2006/relationships/hyperlink" Target="https://www.scopus.com/authid/detail.uri?authorId=57194029246" TargetMode="External" Id="rId191"/><Relationship Type="http://schemas.openxmlformats.org/officeDocument/2006/relationships/hyperlink" Target="https://www.scopus.com/authid/detail.uri?authorId=16520547500" TargetMode="External" Id="rId192"/><Relationship Type="http://schemas.openxmlformats.org/officeDocument/2006/relationships/hyperlink" Target="https://www.scopus.com/authid/detail.uri?authorId=57170510300" TargetMode="External" Id="rId193"/><Relationship Type="http://schemas.openxmlformats.org/officeDocument/2006/relationships/hyperlink" Target="https://www.scopus.com/authid/detail.uri?authorId=57199231727" TargetMode="External" Id="rId194"/><Relationship Type="http://schemas.openxmlformats.org/officeDocument/2006/relationships/hyperlink" Target="https://www.scopus.com/authid/detail.uri?authorId=9274738700" TargetMode="External" Id="rId195"/><Relationship Type="http://schemas.openxmlformats.org/officeDocument/2006/relationships/hyperlink" Target="https://www.scopus.com/authid/detail.uri?authorId=57200076398" TargetMode="External" Id="rId196"/><Relationship Type="http://schemas.openxmlformats.org/officeDocument/2006/relationships/hyperlink" Target="https://www.scopus.com/authid/detail.uri?authorId=57218268816" TargetMode="External" Id="rId197"/><Relationship Type="http://schemas.openxmlformats.org/officeDocument/2006/relationships/hyperlink" Target="https://www.scopus.com/authid/detail.uri?authorId=15769610200" TargetMode="External" Id="rId198"/><Relationship Type="http://schemas.openxmlformats.org/officeDocument/2006/relationships/hyperlink" Target="https://www.scopus.com/authid/detail.uri?authorId=43061153900" TargetMode="External" Id="rId199"/><Relationship Type="http://schemas.openxmlformats.org/officeDocument/2006/relationships/hyperlink" Target="https://www.scopus.com/authid/detail.uri?authorId=57202800058" TargetMode="External" Id="rId200"/><Relationship Type="http://schemas.openxmlformats.org/officeDocument/2006/relationships/hyperlink" Target="https://www.scopus.com/authid/detail.uri?authorId=57190443921" TargetMode="External" Id="rId201"/><Relationship Type="http://schemas.openxmlformats.org/officeDocument/2006/relationships/hyperlink" Target="https://www.scopus.com/authid/detail.uri?authorId=57196219605" TargetMode="External" Id="rId202"/><Relationship Type="http://schemas.openxmlformats.org/officeDocument/2006/relationships/hyperlink" Target="https://www.scopus.com/authid/detail.uri?authorId=16503537100" TargetMode="External" Id="rId203"/><Relationship Type="http://schemas.openxmlformats.org/officeDocument/2006/relationships/hyperlink" Target="https://www.scopus.com/authid/detail.uri?authorId=35762738600" TargetMode="External" Id="rId204"/><Relationship Type="http://schemas.openxmlformats.org/officeDocument/2006/relationships/hyperlink" Target="https://www.scopus.com/authid/detail.uri?authorId=56825322300" TargetMode="External" Id="rId205"/><Relationship Type="http://schemas.openxmlformats.org/officeDocument/2006/relationships/hyperlink" Target="https://www.scopus.com/authid/detail.uri?authorId=57188732146" TargetMode="External" Id="rId206"/><Relationship Type="http://schemas.openxmlformats.org/officeDocument/2006/relationships/hyperlink" Target="https://www.scopus.com/authid/detail.uri?authorId=57194044700" TargetMode="External" Id="rId207"/><Relationship Type="http://schemas.openxmlformats.org/officeDocument/2006/relationships/hyperlink" Target="https://www.scopus.com/authid/detail.uri?authorId=56337811900" TargetMode="External" Id="rId208"/><Relationship Type="http://schemas.openxmlformats.org/officeDocument/2006/relationships/hyperlink" Target="https://www.scopus.com/authid/detail.uri?authorId=24341069100" TargetMode="External" Id="rId209"/><Relationship Type="http://schemas.openxmlformats.org/officeDocument/2006/relationships/hyperlink" Target="https://www.scopus.com/authid/detail.uri?authorId=24483379300" TargetMode="External" Id="rId210"/><Relationship Type="http://schemas.openxmlformats.org/officeDocument/2006/relationships/hyperlink" Target="https://www.scopus.com/authid/detail.uri?authorId=57207765829" TargetMode="External" Id="rId211"/><Relationship Type="http://schemas.openxmlformats.org/officeDocument/2006/relationships/hyperlink" Target="https://www.scopus.com/authid/detail.uri?authorId=57198208023" TargetMode="External" Id="rId212"/><Relationship Type="http://schemas.openxmlformats.org/officeDocument/2006/relationships/hyperlink" Target="https://www.scopus.com/authid/detail.uri?authorId=35867981700" TargetMode="External" Id="rId213"/><Relationship Type="http://schemas.openxmlformats.org/officeDocument/2006/relationships/hyperlink" Target="https://www.scopus.com/authid/detail.uri?authorId=56557056500" TargetMode="External" Id="rId214"/><Relationship Type="http://schemas.openxmlformats.org/officeDocument/2006/relationships/hyperlink" Target="https://www.scopus.com/authid/detail.uri?authorId=6507740585" TargetMode="External" Id="rId215"/><Relationship Type="http://schemas.openxmlformats.org/officeDocument/2006/relationships/hyperlink" Target="https://www.scopus.com/authid/detail.uri?authorId=57200259280" TargetMode="External" Id="rId216"/><Relationship Type="http://schemas.openxmlformats.org/officeDocument/2006/relationships/hyperlink" Target="https://www.scopus.com/authid/detail.uri?authorId=25625157400" TargetMode="External" Id="rId217"/><Relationship Type="http://schemas.openxmlformats.org/officeDocument/2006/relationships/hyperlink" Target="https://www.scopus.com/authid/detail.uri?authorId=57216484832" TargetMode="External" Id="rId218"/><Relationship Type="http://schemas.openxmlformats.org/officeDocument/2006/relationships/hyperlink" Target="https://www.scopus.com/authid/detail.uri?authorId=57221953157" TargetMode="External" Id="rId219"/><Relationship Type="http://schemas.openxmlformats.org/officeDocument/2006/relationships/hyperlink" Target="https://www.scopus.com/authid/detail.uri?authorId=56568556700" TargetMode="External" Id="rId220"/><Relationship Type="http://schemas.openxmlformats.org/officeDocument/2006/relationships/hyperlink" Target="https://www.scopus.com/authid/detail.uri?authorId=57205163256" TargetMode="External" Id="rId221"/><Relationship Type="http://schemas.openxmlformats.org/officeDocument/2006/relationships/hyperlink" Target="https://www.scopus.com/authid/detail.uri?authorId=57057781300" TargetMode="External" Id="rId222"/><Relationship Type="http://schemas.openxmlformats.org/officeDocument/2006/relationships/hyperlink" Target="https://www.scopus.com/authid/detail.uri?authorId=57194415994" TargetMode="External" Id="rId223"/><Relationship Type="http://schemas.openxmlformats.org/officeDocument/2006/relationships/hyperlink" Target="https://www.scopus.com/authid/detail.uri?authorId=57188749876" TargetMode="External" Id="rId224"/><Relationship Type="http://schemas.openxmlformats.org/officeDocument/2006/relationships/hyperlink" Target="https://www.scopus.com/authid/detail.uri?authorId=57201779203" TargetMode="External" Id="rId225"/><Relationship Type="http://schemas.openxmlformats.org/officeDocument/2006/relationships/hyperlink" Target="https://www.scopus.com/authid/detail.uri?authorId=15069216000" TargetMode="External" Id="rId226"/><Relationship Type="http://schemas.openxmlformats.org/officeDocument/2006/relationships/hyperlink" Target="https://www.scopus.com/authid/detail.uri?authorId=57195480506" TargetMode="External" Id="rId227"/><Relationship Type="http://schemas.openxmlformats.org/officeDocument/2006/relationships/hyperlink" Target="https://www.scopus.com/authid/detail.uri?authorId=57203150183" TargetMode="External" Id="rId228"/><Relationship Type="http://schemas.openxmlformats.org/officeDocument/2006/relationships/hyperlink" Target="https://www.scopus.com/authid/detail.uri?authorId=24479782800" TargetMode="External" Id="rId229"/><Relationship Type="http://schemas.openxmlformats.org/officeDocument/2006/relationships/hyperlink" Target="https://www.scopus.com/authid/detail.uri?authorId=6701699223" TargetMode="External" Id="rId230"/><Relationship Type="http://schemas.openxmlformats.org/officeDocument/2006/relationships/hyperlink" Target="https://www.scopus.com/authid/detail.uri?authorId=57188702915" TargetMode="External" Id="rId231"/><Relationship Type="http://schemas.openxmlformats.org/officeDocument/2006/relationships/hyperlink" Target="https://www.scopus.com/authid/detail.uri?authorId=57210284937" TargetMode="External" Id="rId232"/><Relationship Type="http://schemas.openxmlformats.org/officeDocument/2006/relationships/hyperlink" Target="https://www.scopus.com/authid/detail.uri?authorId=57210290233" TargetMode="External" Id="rId233"/><Relationship Type="http://schemas.openxmlformats.org/officeDocument/2006/relationships/hyperlink" Target="https://www.scopus.com/authid/detail.uri?authorId=8329670200" TargetMode="External" Id="rId234"/><Relationship Type="http://schemas.openxmlformats.org/officeDocument/2006/relationships/hyperlink" Target="https://www.scopus.com/authid/detail.uri?authorId=57210295053" TargetMode="External" Id="rId235"/><Relationship Type="http://schemas.openxmlformats.org/officeDocument/2006/relationships/hyperlink" Target="https://www.scopus.com/authid/detail.uri?authorId=57207772952" TargetMode="External" Id="rId236"/><Relationship Type="http://schemas.openxmlformats.org/officeDocument/2006/relationships/hyperlink" Target="https://www.scopus.com/authid/detail.uri?authorId=57195515166" TargetMode="External" Id="rId237"/><Relationship Type="http://schemas.openxmlformats.org/officeDocument/2006/relationships/hyperlink" Target="https://www.scopus.com/authid/detail.uri?authorId=57201720899" TargetMode="External" Id="rId238"/><Relationship Type="http://schemas.openxmlformats.org/officeDocument/2006/relationships/hyperlink" Target="https://www.scopus.com/authid/detail.uri?authorId=15071821900" TargetMode="External" Id="rId239"/><Relationship Type="http://schemas.openxmlformats.org/officeDocument/2006/relationships/hyperlink" Target="https://www.scopus.com/authid/detail.uri?authorId=57210568300" TargetMode="External" Id="rId240"/><Relationship Type="http://schemas.openxmlformats.org/officeDocument/2006/relationships/hyperlink" Target="https://www.scopus.com/authid/detail.uri?authorId=57218345552" TargetMode="External" Id="rId241"/><Relationship Type="http://schemas.openxmlformats.org/officeDocument/2006/relationships/hyperlink" Target="https://www.scopus.com/authid/detail.uri?authorId=25650378900" TargetMode="External" Id="rId242"/><Relationship Type="http://schemas.openxmlformats.org/officeDocument/2006/relationships/hyperlink" Target="https://www.scopus.com/authid/detail.uri?authorId=56115079000" TargetMode="External" Id="rId243"/><Relationship Type="http://schemas.openxmlformats.org/officeDocument/2006/relationships/hyperlink" Target="https://www.scopus.com/authid/detail.uri?authorId=57190438040" TargetMode="External" Id="rId244"/><Relationship Type="http://schemas.openxmlformats.org/officeDocument/2006/relationships/hyperlink" Target="https://www.scopus.com/authid/detail.uri?authorId=56114952300" TargetMode="External" Id="rId245"/><Relationship Type="http://schemas.openxmlformats.org/officeDocument/2006/relationships/hyperlink" Target="https://www.scopus.com/authid/detail.uri?authorId=6603667272" TargetMode="External" Id="rId246"/><Relationship Type="http://schemas.openxmlformats.org/officeDocument/2006/relationships/hyperlink" Target="https://www.scopus.com/authid/detail.uri?authorId=57217634339" TargetMode="External" Id="rId247"/><Relationship Type="http://schemas.openxmlformats.org/officeDocument/2006/relationships/hyperlink" Target="https://www.scopus.com/authid/detail.uri?authorId=56712496800" TargetMode="External" Id="rId248"/><Relationship Type="http://schemas.openxmlformats.org/officeDocument/2006/relationships/hyperlink" Target="https://www.scopus.com/authid/detail.uri?authorId=57203147366" TargetMode="External" Id="rId249"/><Relationship Type="http://schemas.openxmlformats.org/officeDocument/2006/relationships/hyperlink" Target="https://www.scopus.com/authid/detail.uri?authorId=55658561300" TargetMode="External" Id="rId250"/><Relationship Type="http://schemas.openxmlformats.org/officeDocument/2006/relationships/hyperlink" Target="https://www.scopus.com/authid/detail.uri?authorId=57191953930" TargetMode="External" Id="rId251"/><Relationship Type="http://schemas.openxmlformats.org/officeDocument/2006/relationships/hyperlink" Target="https://www.scopus.com/authid/detail.uri?authorId=6507659355" TargetMode="External" Id="rId252"/><Relationship Type="http://schemas.openxmlformats.org/officeDocument/2006/relationships/hyperlink" Target="https://www.scopus.com/authid/detail.uri?authorId=16686992800" TargetMode="External" Id="rId253"/><Relationship Type="http://schemas.openxmlformats.org/officeDocument/2006/relationships/hyperlink" Target="https://www.scopus.com/authid/detail.uri?authorId=57196074907" TargetMode="External" Id="rId254"/><Relationship Type="http://schemas.openxmlformats.org/officeDocument/2006/relationships/hyperlink" Target="https://www.scopus.com/authid/detail.uri?authorId=57199329065" TargetMode="External" Id="rId255"/><Relationship Type="http://schemas.openxmlformats.org/officeDocument/2006/relationships/hyperlink" Target="https://www.scopus.com/authid/detail.uri?authorId=57194039729" TargetMode="External" Id="rId256"/><Relationship Type="http://schemas.openxmlformats.org/officeDocument/2006/relationships/hyperlink" Target="https://www.scopus.com/authid/detail.uri?authorId=57194033682" TargetMode="External" Id="rId257"/><Relationship Type="http://schemas.openxmlformats.org/officeDocument/2006/relationships/hyperlink" Target="https://www.scopus.com/authid/detail.uri?authorId=57210358838" TargetMode="External" Id="rId258"/><Relationship Type="http://schemas.openxmlformats.org/officeDocument/2006/relationships/hyperlink" Target="https://www.scopus.com/authid/detail.uri?authorId=57207767364" TargetMode="External" Id="rId259"/><Relationship Type="http://schemas.openxmlformats.org/officeDocument/2006/relationships/hyperlink" Target="https://www.scopus.com/authid/detail.uri?authorId=57192818805" TargetMode="External" Id="rId260"/><Relationship Type="http://schemas.openxmlformats.org/officeDocument/2006/relationships/hyperlink" Target="https://www.scopus.com/authid/detail.uri?authorId=57217115805" TargetMode="External" Id="rId261"/><Relationship Type="http://schemas.openxmlformats.org/officeDocument/2006/relationships/hyperlink" Target="https://www.scopus.com/authid/detail.uri?authorId=56486147800" TargetMode="External" Id="rId262"/><Relationship Type="http://schemas.openxmlformats.org/officeDocument/2006/relationships/hyperlink" Target="https://www.scopus.com/authid/detail.uri?authorId=6506599920" TargetMode="External" Id="rId263"/><Relationship Type="http://schemas.openxmlformats.org/officeDocument/2006/relationships/hyperlink" Target="https://www.scopus.com/authid/detail.uri?authorId=57196940070" TargetMode="External" Id="rId264"/><Relationship Type="http://schemas.openxmlformats.org/officeDocument/2006/relationships/hyperlink" Target="https://www.scopus.com/authid/detail.uri?authorId=56485457100" TargetMode="External" Id="rId265"/><Relationship Type="http://schemas.openxmlformats.org/officeDocument/2006/relationships/hyperlink" Target="https://www.scopus.com/authid/detail.uri?authorId=57213836854" TargetMode="External" Id="rId266"/><Relationship Type="http://schemas.openxmlformats.org/officeDocument/2006/relationships/hyperlink" Target="https://www.scopus.com/authid/detail.uri?authorId=56403093300" TargetMode="External" Id="rId267"/><Relationship Type="http://schemas.openxmlformats.org/officeDocument/2006/relationships/hyperlink" Target="https://www.scopus.com/authid/detail.uri?authorId=6507672782" TargetMode="External" Id="rId268"/><Relationship Type="http://schemas.openxmlformats.org/officeDocument/2006/relationships/hyperlink" Target="https://www.scopus.com/authid/detail.uri?authorId=36183980100" TargetMode="External" Id="rId269"/><Relationship Type="http://schemas.openxmlformats.org/officeDocument/2006/relationships/hyperlink" Target="https://www.scopus.com/authid/detail.uri?authorId=56114523700" TargetMode="External" Id="rId270"/><Relationship Type="http://schemas.openxmlformats.org/officeDocument/2006/relationships/hyperlink" Target="https://www.scopus.com/authid/detail.uri?authorId=57216486212" TargetMode="External" Id="rId271"/><Relationship Type="http://schemas.openxmlformats.org/officeDocument/2006/relationships/hyperlink" Target="https://www.scopus.com/authid/detail.uri?authorId=57207908277" TargetMode="External" Id="rId272"/><Relationship Type="http://schemas.openxmlformats.org/officeDocument/2006/relationships/hyperlink" Target="https://www.scopus.com/authid/detail.uri?authorId=57211287503" TargetMode="External" Id="rId273"/><Relationship Type="http://schemas.openxmlformats.org/officeDocument/2006/relationships/hyperlink" Target="https://www.scopus.com/authid/detail.uri?authorId=57194431824" TargetMode="External" Id="rId274"/><Relationship Type="http://schemas.openxmlformats.org/officeDocument/2006/relationships/hyperlink" Target="https://www.scopus.com/authid/detail.uri?authorId=8889499100" TargetMode="External" Id="rId275"/><Relationship Type="http://schemas.openxmlformats.org/officeDocument/2006/relationships/hyperlink" Target="https://www.scopus.com/authid/detail.uri?authorId=9434092100" TargetMode="External" Id="rId276"/><Relationship Type="http://schemas.openxmlformats.org/officeDocument/2006/relationships/hyperlink" Target="https://www.scopus.com/authid/detail.uri?authorId=36089205300" TargetMode="External" Id="rId277"/><Relationship Type="http://schemas.openxmlformats.org/officeDocument/2006/relationships/hyperlink" Target="https://www.scopus.com/authid/detail.uri?authorId=57217113825" TargetMode="External" Id="rId278"/><Relationship Type="http://schemas.openxmlformats.org/officeDocument/2006/relationships/hyperlink" Target="https://www.scopus.com/authid/detail.uri?authorId=6506562747" TargetMode="External" Id="rId279"/><Relationship Type="http://schemas.openxmlformats.org/officeDocument/2006/relationships/hyperlink" Target="https://www.scopus.com/authid/detail.uri?authorId=57208083453" TargetMode="External" Id="rId280"/><Relationship Type="http://schemas.openxmlformats.org/officeDocument/2006/relationships/hyperlink" Target="https://www.scopus.com/authid/detail.uri?authorId=57192542611" TargetMode="External" Id="rId281"/><Relationship Type="http://schemas.openxmlformats.org/officeDocument/2006/relationships/hyperlink" Target="https://www.scopus.com/authid/detail.uri?authorId=57203885630" TargetMode="External" Id="rId282"/><Relationship Type="http://schemas.openxmlformats.org/officeDocument/2006/relationships/hyperlink" Target="https://www.scopus.com/authid/detail.uri?authorId=55226675100" TargetMode="External" Id="rId283"/><Relationship Type="http://schemas.openxmlformats.org/officeDocument/2006/relationships/hyperlink" Target="https://www.scopus.com/authid/detail.uri?authorId=56866413200" TargetMode="External" Id="rId284"/><Relationship Type="http://schemas.openxmlformats.org/officeDocument/2006/relationships/hyperlink" Target="https://www.scopus.com/authid/detail.uri?authorId=57201729490" TargetMode="External" Id="rId285"/><Relationship Type="http://schemas.openxmlformats.org/officeDocument/2006/relationships/hyperlink" Target="https://www.scopus.com/authid/detail.uri?authorId=57209097471" TargetMode="External" Id="rId286"/><Relationship Type="http://schemas.openxmlformats.org/officeDocument/2006/relationships/hyperlink" Target="https://www.scopus.com/authid/detail.uri?authorId=57188758923" TargetMode="External" Id="rId287"/><Relationship Type="http://schemas.openxmlformats.org/officeDocument/2006/relationships/hyperlink" Target="https://www.scopus.com/authid/detail.uri?authorId=57189311514" TargetMode="External" Id="rId288"/><Relationship Type="http://schemas.openxmlformats.org/officeDocument/2006/relationships/hyperlink" Target="https://www.scopus.com/authid/detail.uri?authorId=24399259200" TargetMode="External" Id="rId289"/><Relationship Type="http://schemas.openxmlformats.org/officeDocument/2006/relationships/hyperlink" Target="https://www.scopus.com/authid/detail.uri?authorId=57216296346" TargetMode="External" Id="rId290"/><Relationship Type="http://schemas.openxmlformats.org/officeDocument/2006/relationships/hyperlink" Target="https://www.scopus.com/authid/detail.uri?authorId=57219142421" TargetMode="External" Id="rId291"/><Relationship Type="http://schemas.openxmlformats.org/officeDocument/2006/relationships/hyperlink" Target="https://www.scopus.com/authid/detail.uri?authorId=57208036711" TargetMode="External" Id="rId292"/><Relationship Type="http://schemas.openxmlformats.org/officeDocument/2006/relationships/hyperlink" Target="https://www.scopus.com/authid/detail.uri?authorId=57194714030" TargetMode="External" Id="rId293"/><Relationship Type="http://schemas.openxmlformats.org/officeDocument/2006/relationships/hyperlink" Target="https://www.scopus.com/authid/detail.uri?authorId=7101884027" TargetMode="External" Id="rId294"/><Relationship Type="http://schemas.openxmlformats.org/officeDocument/2006/relationships/hyperlink" Target="https://www.scopus.com/authid/detail.uri?authorId=56485978800" TargetMode="External" Id="rId295"/><Relationship Type="http://schemas.openxmlformats.org/officeDocument/2006/relationships/hyperlink" Target="https://www.scopus.com/authid/detail.uri?authorId=57216434058" TargetMode="External" Id="rId296"/><Relationship Type="http://schemas.openxmlformats.org/officeDocument/2006/relationships/hyperlink" Target="https://www.scopus.com/authid/detail.uri?authorId=57216439548" TargetMode="External" Id="rId297"/><Relationship Type="http://schemas.openxmlformats.org/officeDocument/2006/relationships/hyperlink" Target="https://www.scopus.com/authid/detail.uri?authorId=57207762383" TargetMode="External" Id="rId298"/><Relationship Type="http://schemas.openxmlformats.org/officeDocument/2006/relationships/hyperlink" Target="https://www.scopus.com/authid/detail.uri?authorId=7003848906" TargetMode="External" Id="rId299"/><Relationship Type="http://schemas.openxmlformats.org/officeDocument/2006/relationships/hyperlink" Target="https://www.scopus.com/authid/detail.uri?authorId=57189386760" TargetMode="External" Id="rId300"/><Relationship Type="http://schemas.openxmlformats.org/officeDocument/2006/relationships/hyperlink" Target="https://www.scopus.com/authid/detail.uri?authorId=6603023430" TargetMode="External" Id="rId301"/><Relationship Type="http://schemas.openxmlformats.org/officeDocument/2006/relationships/hyperlink" Target="https://www.scopus.com/authid/detail.uri?authorId=57201604404" TargetMode="External" Id="rId302"/><Relationship Type="http://schemas.openxmlformats.org/officeDocument/2006/relationships/hyperlink" Target="https://www.scopus.com/authid/detail.uri?authorId=57208026679" TargetMode="External" Id="rId303"/><Relationship Type="http://schemas.openxmlformats.org/officeDocument/2006/relationships/hyperlink" Target="https://www.scopus.com/authid/detail.uri?authorId=57105743600" TargetMode="External" Id="rId304"/><Relationship Type="http://schemas.openxmlformats.org/officeDocument/2006/relationships/hyperlink" Target="https://www.scopus.com/authid/detail.uri?authorId=6602185126" TargetMode="External" Id="rId305"/><Relationship Type="http://schemas.openxmlformats.org/officeDocument/2006/relationships/hyperlink" Target="https://www.scopus.com/authid/detail.uri?authorId=9533618500" TargetMode="External" Id="rId306"/><Relationship Type="http://schemas.openxmlformats.org/officeDocument/2006/relationships/hyperlink" Target="https://www.scopus.com/authid/detail.uri?authorId=6506997466" TargetMode="External" Id="rId307"/><Relationship Type="http://schemas.openxmlformats.org/officeDocument/2006/relationships/hyperlink" Target="https://www.scopus.com/authid/detail.uri?authorId=55940519400" TargetMode="External" Id="rId308"/><Relationship Type="http://schemas.openxmlformats.org/officeDocument/2006/relationships/hyperlink" Target="https://www.scopus.com/authid/detail.uri?authorId=6603248549" TargetMode="External" Id="rId309"/><Relationship Type="http://schemas.openxmlformats.org/officeDocument/2006/relationships/hyperlink" Target="https://www.scopus.com/authid/detail.uri?authorId=9535153800" TargetMode="External" Id="rId310"/><Relationship Type="http://schemas.openxmlformats.org/officeDocument/2006/relationships/hyperlink" Target="https://www.scopus.com/authid/detail.uri?authorId=57008903400" TargetMode="External" Id="rId311"/><Relationship Type="http://schemas.openxmlformats.org/officeDocument/2006/relationships/hyperlink" Target="https://www.scopus.com/authid/detail.uri?authorId=7006546248" TargetMode="External" Id="rId312"/><Relationship Type="http://schemas.openxmlformats.org/officeDocument/2006/relationships/hyperlink" Target="https://www.scopus.com/authid/detail.uri?authorId=57218951658" TargetMode="External" Id="rId313"/><Relationship Type="http://schemas.openxmlformats.org/officeDocument/2006/relationships/hyperlink" Target="https://www.scopus.com/authid/detail.uri?authorId=36104503000" TargetMode="External" Id="rId314"/><Relationship Type="http://schemas.openxmlformats.org/officeDocument/2006/relationships/hyperlink" Target="https://www.scopus.com/authid/detail.uri?authorId=55659255500" TargetMode="External" Id="rId315"/><Relationship Type="http://schemas.openxmlformats.org/officeDocument/2006/relationships/hyperlink" Target="https://www.scopus.com/authid/detail.uri?authorId=24723271500" TargetMode="External" Id="rId316"/><Relationship Type="http://schemas.openxmlformats.org/officeDocument/2006/relationships/hyperlink" Target="https://www.scopus.com/authid/detail.uri?authorId=56825402600" TargetMode="External" Id="rId317"/><Relationship Type="http://schemas.openxmlformats.org/officeDocument/2006/relationships/hyperlink" Target="https://www.scopus.com/authid/detail.uri?authorId=57209338164" TargetMode="External" Id="rId318"/><Relationship Type="http://schemas.openxmlformats.org/officeDocument/2006/relationships/hyperlink" Target="https://www.scopus.com/authid/detail.uri?authorId=57192680688" TargetMode="External" Id="rId319"/><Relationship Type="http://schemas.openxmlformats.org/officeDocument/2006/relationships/hyperlink" Target="https://www.scopus.com/authid/detail.uri?authorId=7801330008" TargetMode="External" Id="rId320"/><Relationship Type="http://schemas.openxmlformats.org/officeDocument/2006/relationships/hyperlink" Target="https://www.scopus.com/authid/detail.uri?authorId=7102831556" TargetMode="External" Id="rId321"/><Relationship Type="http://schemas.openxmlformats.org/officeDocument/2006/relationships/hyperlink" Target="https://www.scopus.com/authid/detail.uri?authorId=24462357100" TargetMode="External" Id="rId322"/><Relationship Type="http://schemas.openxmlformats.org/officeDocument/2006/relationships/hyperlink" Target="https://www.scopus.com/authid/detail.uri?authorId=7006145081" TargetMode="External" Id="rId323"/><Relationship Type="http://schemas.openxmlformats.org/officeDocument/2006/relationships/hyperlink" Target="https://www.scopus.com/authid/detail.uri?authorId=57207256297" TargetMode="External" Id="rId324"/><Relationship Type="http://schemas.openxmlformats.org/officeDocument/2006/relationships/hyperlink" Target="https://www.scopus.com/authid/detail.uri?authorId=57200823898" TargetMode="External" Id="rId325"/><Relationship Type="http://schemas.openxmlformats.org/officeDocument/2006/relationships/hyperlink" Target="https://www.scopus.com/authid/detail.uri?authorId=55568512035" TargetMode="External" Id="rId326"/><Relationship Type="http://schemas.openxmlformats.org/officeDocument/2006/relationships/hyperlink" Target="https://www.scopus.com/authid/detail.uri?authorId=57219538959" TargetMode="External" Id="rId327"/><Relationship Type="http://schemas.openxmlformats.org/officeDocument/2006/relationships/hyperlink" Target="https://www.scopus.com/authid/detail.uri?authorId=57204560890" TargetMode="External" Id="rId328"/><Relationship Type="http://schemas.openxmlformats.org/officeDocument/2006/relationships/hyperlink" Target="https://www.scopus.com/authid/detail.uri?authorId=57194029567" TargetMode="External" Id="rId329"/><Relationship Type="http://schemas.openxmlformats.org/officeDocument/2006/relationships/hyperlink" Target="https://www.scopus.com/authid/detail.uri?authorId=15731749700" TargetMode="External" Id="rId330"/><Relationship Type="http://schemas.openxmlformats.org/officeDocument/2006/relationships/hyperlink" Target="https://www.scopus.com/authid/detail.uri?authorId=57208035034" TargetMode="External" Id="rId331"/><Relationship Type="http://schemas.openxmlformats.org/officeDocument/2006/relationships/hyperlink" Target="https://www.scopus.com/authid/detail.uri?authorId=57189383519" TargetMode="External" Id="rId332"/><Relationship Type="http://schemas.openxmlformats.org/officeDocument/2006/relationships/hyperlink" Target="https://www.scopus.com/authid/detail.uri?authorId=9533889000" TargetMode="External" Id="rId333"/><Relationship Type="http://schemas.openxmlformats.org/officeDocument/2006/relationships/hyperlink" Target="https://www.scopus.com/authid/detail.uri?authorId=57209099716" TargetMode="External" Id="rId334"/><Relationship Type="http://schemas.openxmlformats.org/officeDocument/2006/relationships/hyperlink" Target="https://www.scopus.com/authid/detail.uri?authorId=57216300264" TargetMode="External" Id="rId335"/><Relationship Type="http://schemas.openxmlformats.org/officeDocument/2006/relationships/hyperlink" Target="https://www.scopus.com/authid/detail.uri?authorId=35763209300" TargetMode="External" Id="rId336"/><Relationship Type="http://schemas.openxmlformats.org/officeDocument/2006/relationships/hyperlink" Target="https://www.scopus.com/authid/detail.uri?authorId=37461951800" TargetMode="External" Id="rId337"/><Relationship Type="http://schemas.openxmlformats.org/officeDocument/2006/relationships/hyperlink" Target="https://www.scopus.com/authid/detail.uri?authorId=16402717600" TargetMode="External" Id="rId338"/><Relationship Type="http://schemas.openxmlformats.org/officeDocument/2006/relationships/hyperlink" Target="https://www.scopus.com/authid/detail.uri?authorId=57006705600" TargetMode="External" Id="rId339"/><Relationship Type="http://schemas.openxmlformats.org/officeDocument/2006/relationships/hyperlink" Target="https://www.scopus.com/authid/detail.uri?authorId=57215374156" TargetMode="External" Id="rId340"/><Relationship Type="http://schemas.openxmlformats.org/officeDocument/2006/relationships/hyperlink" Target="https://www.scopus.com/authid/detail.uri?authorId=57221949824" TargetMode="External" Id="rId341"/><Relationship Type="http://schemas.openxmlformats.org/officeDocument/2006/relationships/hyperlink" Target="https://www.scopus.com/authid/detail.uri?authorId=56486005600" TargetMode="External" Id="rId342"/><Relationship Type="http://schemas.openxmlformats.org/officeDocument/2006/relationships/hyperlink" Target="https://www.scopus.com/authid/detail.uri?authorId=36632898200" TargetMode="External" Id="rId343"/><Relationship Type="http://schemas.openxmlformats.org/officeDocument/2006/relationships/hyperlink" Target="https://www.scopus.com/authid/detail.uri?authorId=55891027200" TargetMode="External" Id="rId344"/><Relationship Type="http://schemas.openxmlformats.org/officeDocument/2006/relationships/hyperlink" Target="https://www.scopus.com/authid/detail.uri?authorId=57216183292" TargetMode="External" Id="rId345"/><Relationship Type="http://schemas.openxmlformats.org/officeDocument/2006/relationships/hyperlink" Target="https://www.scopus.com/authid/detail.uri?authorId=57209317643" TargetMode="External" Id="rId346"/><Relationship Type="http://schemas.openxmlformats.org/officeDocument/2006/relationships/hyperlink" Target="https://www.scopus.com/authid/detail.uri?authorId=6603686093" TargetMode="External" Id="rId347"/><Relationship Type="http://schemas.openxmlformats.org/officeDocument/2006/relationships/hyperlink" Target="https://www.scopus.com/authid/detail.uri?authorId=57208907089" TargetMode="External" Id="rId348"/><Relationship Type="http://schemas.openxmlformats.org/officeDocument/2006/relationships/hyperlink" Target="https://www.scopus.com/authid/detail.uri?authorId=55225675900" TargetMode="External" Id="rId349"/><Relationship Type="http://schemas.openxmlformats.org/officeDocument/2006/relationships/hyperlink" Target="https://www.scopus.com/authid/detail.uri?authorId=56962726800" TargetMode="External" Id="rId350"/><Relationship Type="http://schemas.openxmlformats.org/officeDocument/2006/relationships/hyperlink" Target="https://www.scopus.com/authid/detail.uri?authorId=24484132300" TargetMode="External" Id="rId351"/><Relationship Type="http://schemas.openxmlformats.org/officeDocument/2006/relationships/hyperlink" Target="https://www.scopus.com/authid/detail.uri?authorId=55976039200" TargetMode="External" Id="rId352"/><Relationship Type="http://schemas.openxmlformats.org/officeDocument/2006/relationships/hyperlink" Target="https://www.scopus.com/authid/detail.uri?authorId=57202210250" TargetMode="External" Id="rId353"/><Relationship Type="http://schemas.openxmlformats.org/officeDocument/2006/relationships/hyperlink" Target="https://www.scopus.com/authid/detail.uri?authorId=24484091300" TargetMode="External" Id="rId354"/><Relationship Type="http://schemas.openxmlformats.org/officeDocument/2006/relationships/hyperlink" Target="https://www.scopus.com/authid/detail.uri?authorId=57189376280" TargetMode="External" Id="rId355"/><Relationship Type="http://schemas.openxmlformats.org/officeDocument/2006/relationships/hyperlink" Target="https://www.scopus.com/authid/detail.uri?authorId=24461662400" TargetMode="External" Id="rId356"/><Relationship Type="http://schemas.openxmlformats.org/officeDocument/2006/relationships/hyperlink" Target="https://www.scopus.com/authid/detail.uri?authorId=6602413184" TargetMode="External" Id="rId357"/><Relationship Type="http://schemas.openxmlformats.org/officeDocument/2006/relationships/hyperlink" Target="https://www.scopus.com/authid/detail.uri?authorId=27867781600" TargetMode="External" Id="rId358"/><Relationship Type="http://schemas.openxmlformats.org/officeDocument/2006/relationships/hyperlink" Target="https://www.scopus.com/authid/detail.uri?authorId=57219987835" TargetMode="External" Id="rId359"/><Relationship Type="http://schemas.openxmlformats.org/officeDocument/2006/relationships/hyperlink" Target="https://www.scopus.com/authid/detail.uri?authorId=24480010500" TargetMode="External" Id="rId360"/><Relationship Type="http://schemas.openxmlformats.org/officeDocument/2006/relationships/hyperlink" Target="https://www.scopus.com/authid/detail.uri?authorId=15072038900" TargetMode="External" Id="rId361"/><Relationship Type="http://schemas.openxmlformats.org/officeDocument/2006/relationships/hyperlink" Target="https://www.scopus.com/authid/detail.uri?authorId=57211976635" TargetMode="External" Id="rId362"/><Relationship Type="http://schemas.openxmlformats.org/officeDocument/2006/relationships/hyperlink" Target="https://www.scopus.com/authid/detail.uri?authorId=57216346667" TargetMode="External" Id="rId363"/><Relationship Type="http://schemas.openxmlformats.org/officeDocument/2006/relationships/hyperlink" Target="https://www.scopus.com/authid/detail.uri?authorId=35763451400" TargetMode="External" Id="rId364"/><Relationship Type="http://schemas.openxmlformats.org/officeDocument/2006/relationships/hyperlink" Target="https://www.scopus.com/authid/detail.uri?authorId=57207762874" TargetMode="External" Id="rId365"/><Relationship Type="http://schemas.openxmlformats.org/officeDocument/2006/relationships/hyperlink" Target="https://www.scopus.com/authid/detail.uri?authorId=8912359000" TargetMode="External" Id="rId366"/><Relationship Type="http://schemas.openxmlformats.org/officeDocument/2006/relationships/hyperlink" Target="https://www.scopus.com/authid/detail.uri?authorId=6507247411" TargetMode="External" Id="rId367"/><Relationship Type="http://schemas.openxmlformats.org/officeDocument/2006/relationships/hyperlink" Target="https://www.scopus.com/authid/detail.uri?authorId=57203139749" TargetMode="External" Id="rId368"/><Relationship Type="http://schemas.openxmlformats.org/officeDocument/2006/relationships/hyperlink" Target="https://www.scopus.com/authid/detail.uri?authorId=57207769187" TargetMode="External" Id="rId369"/><Relationship Type="http://schemas.openxmlformats.org/officeDocument/2006/relationships/hyperlink" Target="https://www.scopus.com/authid/detail.uri?authorId=7004018101" TargetMode="External" Id="rId370"/><Relationship Type="http://schemas.openxmlformats.org/officeDocument/2006/relationships/hyperlink" Target="https://www.scopus.com/authid/detail.uri?authorId=56439484500" TargetMode="External" Id="rId371"/><Relationship Type="http://schemas.openxmlformats.org/officeDocument/2006/relationships/hyperlink" Target="https://www.scopus.com/authid/detail.uri?authorId=7005837246" TargetMode="External" Id="rId372"/><Relationship Type="http://schemas.openxmlformats.org/officeDocument/2006/relationships/hyperlink" Target="https://www.scopus.com/authid/detail.uri?authorId=36069743200" TargetMode="External" Id="rId373"/><Relationship Type="http://schemas.openxmlformats.org/officeDocument/2006/relationships/hyperlink" Target="https://www.scopus.com/authid/detail.uri?authorId=16426533400" TargetMode="External" Id="rId374"/><Relationship Type="http://schemas.openxmlformats.org/officeDocument/2006/relationships/hyperlink" Target="https://www.scopus.com/authid/detail.uri?authorId=6507141222" TargetMode="External" Id="rId375"/><Relationship Type="http://schemas.openxmlformats.org/officeDocument/2006/relationships/hyperlink" Target="https://www.scopus.com/authid/detail.uri?authorId=14322323500" TargetMode="External" Id="rId376"/><Relationship Type="http://schemas.openxmlformats.org/officeDocument/2006/relationships/hyperlink" Target="https://www.scopus.com/authid/detail.uri?authorId=6507534086" TargetMode="External" Id="rId377"/><Relationship Type="http://schemas.openxmlformats.org/officeDocument/2006/relationships/hyperlink" Target="https://www.scopus.com/authid/detail.uri?authorId=57224189646" TargetMode="External" Id="rId378"/><Relationship Type="http://schemas.openxmlformats.org/officeDocument/2006/relationships/hyperlink" Target="https://www.scopus.com/authid/detail.uri?authorId=56486141900" TargetMode="External" Id="rId379"/><Relationship Type="http://schemas.openxmlformats.org/officeDocument/2006/relationships/hyperlink" Target="https://www.scopus.com/authid/detail.uri?authorId=15838132300" TargetMode="External" Id="rId380"/><Relationship Type="http://schemas.openxmlformats.org/officeDocument/2006/relationships/hyperlink" Target="https://www.scopus.com/authid/detail.uri?authorId=36182104500" TargetMode="External" Id="rId381"/><Relationship Type="http://schemas.openxmlformats.org/officeDocument/2006/relationships/hyperlink" Target="https://www.scopus.com/authid/detail.uri?authorId=57210371663" TargetMode="External" Id="rId382"/><Relationship Type="http://schemas.openxmlformats.org/officeDocument/2006/relationships/hyperlink" Target="https://www.scopus.com/authid/detail.uri?authorId=15770281300" TargetMode="External" Id="rId383"/><Relationship Type="http://schemas.openxmlformats.org/officeDocument/2006/relationships/hyperlink" Target="https://www.scopus.com/authid/detail.uri?authorId=9637928200" TargetMode="External" Id="rId384"/><Relationship Type="http://schemas.openxmlformats.org/officeDocument/2006/relationships/hyperlink" Target="https://www.scopus.com/authid/detail.uri?authorId=23974032700" TargetMode="External" Id="rId385"/><Relationship Type="http://schemas.openxmlformats.org/officeDocument/2006/relationships/hyperlink" Target="https://www.scopus.com/authid/detail.uri?authorId=57203148553" TargetMode="External" Id="rId386"/><Relationship Type="http://schemas.openxmlformats.org/officeDocument/2006/relationships/hyperlink" Target="https://www.scopus.com/authid/detail.uri?authorId=15519673800" TargetMode="External" Id="rId387"/><Relationship Type="http://schemas.openxmlformats.org/officeDocument/2006/relationships/hyperlink" Target="https://www.scopus.com/authid/detail.uri?authorId=20434500500" TargetMode="External" Id="rId388"/><Relationship Type="http://schemas.openxmlformats.org/officeDocument/2006/relationships/hyperlink" Target="https://www.scopus.com/authid/detail.uri?authorId=57191737209" TargetMode="External" Id="rId389"/><Relationship Type="http://schemas.openxmlformats.org/officeDocument/2006/relationships/hyperlink" Target="https://www.scopus.com/authid/detail.uri?authorId=25929592700" TargetMode="External" Id="rId390"/><Relationship Type="http://schemas.openxmlformats.org/officeDocument/2006/relationships/hyperlink" Target="https://www.scopus.com/authid/detail.uri?authorId=57214469857" TargetMode="External" Id="rId391"/><Relationship Type="http://schemas.openxmlformats.org/officeDocument/2006/relationships/hyperlink" Target="https://www.scopus.com/authid/detail.uri?authorId=57215429760" TargetMode="External" Id="rId392"/><Relationship Type="http://schemas.openxmlformats.org/officeDocument/2006/relationships/hyperlink" Target="https://www.scopus.com/authid/detail.uri?authorId=57205124595" TargetMode="External" Id="rId393"/><Relationship Type="http://schemas.openxmlformats.org/officeDocument/2006/relationships/hyperlink" Target="https://www.scopus.com/authid/detail.uri?authorId=16302534800" TargetMode="External" Id="rId394"/><Relationship Type="http://schemas.openxmlformats.org/officeDocument/2006/relationships/hyperlink" Target="https://www.scopus.com/authid/detail.uri?authorId=6507396215" TargetMode="External" Id="rId395"/><Relationship Type="http://schemas.openxmlformats.org/officeDocument/2006/relationships/hyperlink" Target="https://www.scopus.com/authid/detail.uri?authorId=16647283500" TargetMode="External" Id="rId396"/><Relationship Type="http://schemas.openxmlformats.org/officeDocument/2006/relationships/hyperlink" Target="https://www.scopus.com/authid/detail.uri?authorId=15838097700" TargetMode="External" Id="rId397"/><Relationship Type="http://schemas.openxmlformats.org/officeDocument/2006/relationships/hyperlink" Target="https://www.scopus.com/authid/detail.uri?authorId=57216613691" TargetMode="External" Id="rId398"/><Relationship Type="http://schemas.openxmlformats.org/officeDocument/2006/relationships/hyperlink" Target="https://www.scopus.com/authid/detail.uri?authorId=57208908545" TargetMode="External" Id="rId399"/><Relationship Type="http://schemas.openxmlformats.org/officeDocument/2006/relationships/hyperlink" Target="https://www.scopus.com/authid/detail.uri?authorId=36070041200" TargetMode="External" Id="rId400"/><Relationship Type="http://schemas.openxmlformats.org/officeDocument/2006/relationships/hyperlink" Target="https://www.scopus.com/authid/detail.uri?authorId=57207770012" TargetMode="External" Id="rId401"/><Relationship Type="http://schemas.openxmlformats.org/officeDocument/2006/relationships/hyperlink" Target="https://www.scopus.com/authid/detail.uri?authorId=57203149663" TargetMode="External" Id="rId402"/><Relationship Type="http://schemas.openxmlformats.org/officeDocument/2006/relationships/hyperlink" Target="https://www.scopus.com/authid/detail.uri?authorId=24527617600" TargetMode="External" Id="rId403"/><Relationship Type="http://schemas.openxmlformats.org/officeDocument/2006/relationships/hyperlink" Target="https://www.scopus.com/authid/detail.uri?authorId=55816409100" TargetMode="External" Id="rId404"/><Relationship Type="http://schemas.openxmlformats.org/officeDocument/2006/relationships/hyperlink" Target="https://www.scopus.com/authid/detail.uri?authorId=24759512700" TargetMode="External" Id="rId405"/><Relationship Type="http://schemas.openxmlformats.org/officeDocument/2006/relationships/hyperlink" Target="https://www.scopus.com/authid/detail.uri?authorId=57207588760" TargetMode="External" Id="rId406"/><Relationship Type="http://schemas.openxmlformats.org/officeDocument/2006/relationships/hyperlink" Target="https://www.scopus.com/authid/detail.uri?authorId=57211228551" TargetMode="External" Id="rId407"/><Relationship Type="http://schemas.openxmlformats.org/officeDocument/2006/relationships/hyperlink" Target="https://www.scopus.com/authid/detail.uri?authorId=55574520100" TargetMode="External" Id="rId408"/><Relationship Type="http://schemas.openxmlformats.org/officeDocument/2006/relationships/hyperlink" Target="https://www.scopus.com/authid/detail.uri?authorId=57193453410" TargetMode="External" Id="rId409"/><Relationship Type="http://schemas.openxmlformats.org/officeDocument/2006/relationships/hyperlink" Target="https://www.scopus.com/authid/detail.uri?authorId=16403395000" TargetMode="External" Id="rId410"/><Relationship Type="http://schemas.openxmlformats.org/officeDocument/2006/relationships/hyperlink" Target="https://www.scopus.com/authid/detail.uri?authorId=57191968506" TargetMode="External" Id="rId411"/><Relationship Type="http://schemas.openxmlformats.org/officeDocument/2006/relationships/hyperlink" Target="https://www.scopus.com/authid/detail.uri?authorId=55263234200" TargetMode="External" Id="rId412"/><Relationship Type="http://schemas.openxmlformats.org/officeDocument/2006/relationships/hyperlink" Target="https://www.scopus.com/authid/detail.uri?authorId=56728175800" TargetMode="External" Id="rId413"/><Relationship Type="http://schemas.openxmlformats.org/officeDocument/2006/relationships/hyperlink" Target="https://www.scopus.com/authid/detail.uri?authorId=57205541384" TargetMode="External" Id="rId414"/><Relationship Type="http://schemas.openxmlformats.org/officeDocument/2006/relationships/hyperlink" Target="https://www.scopus.com/authid/detail.uri?authorId=6603919004" TargetMode="External" Id="rId415"/><Relationship Type="http://schemas.openxmlformats.org/officeDocument/2006/relationships/hyperlink" Target="https://www.scopus.com/authid/detail.uri?authorId=24480225200" TargetMode="External" Id="rId416"/><Relationship Type="http://schemas.openxmlformats.org/officeDocument/2006/relationships/hyperlink" Target="https://www.scopus.com/authid/detail.uri?authorId=6701878527" TargetMode="External" Id="rId417"/><Relationship Type="http://schemas.openxmlformats.org/officeDocument/2006/relationships/hyperlink" Target="https://www.scopus.com/authid/detail.uri?authorId=55816901200" TargetMode="External" Id="rId418"/><Relationship Type="http://schemas.openxmlformats.org/officeDocument/2006/relationships/hyperlink" Target="https://www.scopus.com/authid/detail.uri?authorId=56112737600" TargetMode="External" Id="rId419"/><Relationship Type="http://schemas.openxmlformats.org/officeDocument/2006/relationships/hyperlink" Target="https://www.scopus.com/authid/detail.uri?authorId=57194480930" TargetMode="External" Id="rId420"/><Relationship Type="http://schemas.openxmlformats.org/officeDocument/2006/relationships/hyperlink" Target="https://www.scopus.com/authid/detail.uri?authorId=35577492600" TargetMode="External" Id="rId421"/><Relationship Type="http://schemas.openxmlformats.org/officeDocument/2006/relationships/hyperlink" Target="https://www.scopus.com/authid/detail.uri?authorId=57188571542" TargetMode="External" Id="rId422"/><Relationship Type="http://schemas.openxmlformats.org/officeDocument/2006/relationships/hyperlink" Target="https://www.scopus.com/authid/detail.uri?authorId=57211556518" TargetMode="External" Id="rId423"/><Relationship Type="http://schemas.openxmlformats.org/officeDocument/2006/relationships/hyperlink" Target="https://www.scopus.com/authid/detail.uri?authorId=8214896500" TargetMode="External" Id="rId424"/><Relationship Type="http://schemas.openxmlformats.org/officeDocument/2006/relationships/hyperlink" Target="https://www.scopus.com/authid/detail.uri?authorId=57207767352" TargetMode="External" Id="rId425"/><Relationship Type="http://schemas.openxmlformats.org/officeDocument/2006/relationships/hyperlink" Target="https://www.scopus.com/authid/detail.uri?authorId=57194035858" TargetMode="External" Id="rId426"/><Relationship Type="http://schemas.openxmlformats.org/officeDocument/2006/relationships/hyperlink" Target="https://www.scopus.com/authid/detail.uri?authorId=6602841726" TargetMode="External" Id="rId427"/><Relationship Type="http://schemas.openxmlformats.org/officeDocument/2006/relationships/hyperlink" Target="https://www.scopus.com/authid/detail.uri?authorId=57211145204" TargetMode="External" Id="rId428"/><Relationship Type="http://schemas.openxmlformats.org/officeDocument/2006/relationships/hyperlink" Target="https://www.scopus.com/authid/detail.uri?authorId=56685704800" TargetMode="External" Id="rId429"/><Relationship Type="http://schemas.openxmlformats.org/officeDocument/2006/relationships/hyperlink" Target="https://www.scopus.com/authid/detail.uri?authorId=57193824829" TargetMode="External" Id="rId430"/><Relationship Type="http://schemas.openxmlformats.org/officeDocument/2006/relationships/hyperlink" Target="https://www.scopus.com/authid/detail.uri?authorId=14523615200" TargetMode="External" Id="rId431"/><Relationship Type="http://schemas.openxmlformats.org/officeDocument/2006/relationships/hyperlink" Target="https://www.scopus.com/authid/detail.uri?authorId=12797305300" TargetMode="External" Id="rId432"/><Relationship Type="http://schemas.openxmlformats.org/officeDocument/2006/relationships/hyperlink" Target="https://www.scopus.com/authid/detail.uri?authorId=23135884800" TargetMode="External" Id="rId433"/><Relationship Type="http://schemas.openxmlformats.org/officeDocument/2006/relationships/hyperlink" Target="https://www.scopus.com/authid/detail.uri?authorId=35763123500" TargetMode="External" Id="rId434"/><Relationship Type="http://schemas.openxmlformats.org/officeDocument/2006/relationships/hyperlink" Target="https://www.scopus.com/authid/detail.uri?authorId=57190664123" TargetMode="External" Id="rId435"/><Relationship Type="http://schemas.openxmlformats.org/officeDocument/2006/relationships/hyperlink" Target="https://www.scopus.com/authid/detail.uri?authorId=57194038934" TargetMode="External" Id="rId436"/><Relationship Type="http://schemas.openxmlformats.org/officeDocument/2006/relationships/hyperlink" Target="https://www.scopus.com/authid/detail.uri?authorId=56485859400" TargetMode="External" Id="rId437"/><Relationship Type="http://schemas.openxmlformats.org/officeDocument/2006/relationships/hyperlink" Target="https://www.scopus.com/authid/detail.uri?authorId=57217062527" TargetMode="External" Id="rId438"/><Relationship Type="http://schemas.openxmlformats.org/officeDocument/2006/relationships/hyperlink" Target="https://www.scopus.com/authid/detail.uri?authorId=57194045937" TargetMode="External" Id="rId439"/><Relationship Type="http://schemas.openxmlformats.org/officeDocument/2006/relationships/hyperlink" Target="https://www.scopus.com/authid/detail.uri?authorId=57188622143" TargetMode="External" Id="rId440"/><Relationship Type="http://schemas.openxmlformats.org/officeDocument/2006/relationships/hyperlink" Target="https://www.scopus.com/authid/detail.uri?authorId=57201648823" TargetMode="External" Id="rId441"/><Relationship Type="http://schemas.openxmlformats.org/officeDocument/2006/relationships/hyperlink" Target="https://www.scopus.com/authid/detail.uri?authorId=24342258300" TargetMode="External" Id="rId442"/><Relationship Type="http://schemas.openxmlformats.org/officeDocument/2006/relationships/hyperlink" Target="https://www.scopus.com/authid/detail.uri?authorId=56784334400" TargetMode="External" Id="rId443"/><Relationship Type="http://schemas.openxmlformats.org/officeDocument/2006/relationships/hyperlink" Target="https://www.scopus.com/authid/detail.uri?authorId=57191962512" TargetMode="External" Id="rId444"/><Relationship Type="http://schemas.openxmlformats.org/officeDocument/2006/relationships/hyperlink" Target="https://www.scopus.com/authid/detail.uri?authorId=57195684561" TargetMode="External" Id="rId445"/><Relationship Type="http://schemas.openxmlformats.org/officeDocument/2006/relationships/hyperlink" Target="https://www.scopus.com/authid/detail.uri?authorId=57189377891" TargetMode="External" Id="rId446"/><Relationship Type="http://schemas.openxmlformats.org/officeDocument/2006/relationships/hyperlink" Target="https://www.scopus.com/authid/detail.uri?authorId=57217589878" TargetMode="External" Id="rId447"/><Relationship Type="http://schemas.openxmlformats.org/officeDocument/2006/relationships/hyperlink" Target="https://www.scopus.com/authid/detail.uri?authorId=57201780269" TargetMode="External" Id="rId448"/><Relationship Type="http://schemas.openxmlformats.org/officeDocument/2006/relationships/hyperlink" Target="https://www.scopus.com/authid/detail.uri?authorId=57188701728" TargetMode="External" Id="rId449"/><Relationship Type="http://schemas.openxmlformats.org/officeDocument/2006/relationships/hyperlink" Target="https://www.scopus.com/authid/detail.uri?authorId=57211750103" TargetMode="External" Id="rId450"/><Relationship Type="http://schemas.openxmlformats.org/officeDocument/2006/relationships/hyperlink" Target="https://www.scopus.com/authid/detail.uri?authorId=57201483350" TargetMode="External" Id="rId451"/><Relationship Type="http://schemas.openxmlformats.org/officeDocument/2006/relationships/hyperlink" Target="https://www.scopus.com/authid/detail.uri?authorId=57215832929" TargetMode="External" Id="rId452"/><Relationship Type="http://schemas.openxmlformats.org/officeDocument/2006/relationships/hyperlink" Target="https://www.scopus.com/authid/detail.uri?authorId=56981705200" TargetMode="External" Id="rId453"/><Relationship Type="http://schemas.openxmlformats.org/officeDocument/2006/relationships/hyperlink" Target="https://www.scopus.com/authid/detail.uri?authorId=57209318727" TargetMode="External" Id="rId454"/><Relationship Type="http://schemas.openxmlformats.org/officeDocument/2006/relationships/hyperlink" Target="https://www.scopus.com/authid/detail.uri?authorId=57163379800" TargetMode="External" Id="rId455"/><Relationship Type="http://schemas.openxmlformats.org/officeDocument/2006/relationships/hyperlink" Target="https://www.scopus.com/authid/detail.uri?authorId=6603262903" TargetMode="External" Id="rId456"/><Relationship Type="http://schemas.openxmlformats.org/officeDocument/2006/relationships/hyperlink" Target="https://www.scopus.com/authid/detail.uri?authorId=56911938100" TargetMode="External" Id="rId457"/><Relationship Type="http://schemas.openxmlformats.org/officeDocument/2006/relationships/hyperlink" Target="https://www.scopus.com/authid/detail.uri?authorId=57190949991" TargetMode="External" Id="rId458"/><Relationship Type="http://schemas.openxmlformats.org/officeDocument/2006/relationships/hyperlink" Target="https://www.scopus.com/authid/detail.uri?authorId=24483080100" TargetMode="External" Id="rId459"/><Relationship Type="http://schemas.openxmlformats.org/officeDocument/2006/relationships/hyperlink" Target="https://www.scopus.com/authid/detail.uri?authorId=57194036787" TargetMode="External" Id="rId460"/><Relationship Type="http://schemas.openxmlformats.org/officeDocument/2006/relationships/hyperlink" Target="https://www.scopus.com/authid/detail.uri?authorId=57193455909" TargetMode="External" Id="rId461"/><Relationship Type="http://schemas.openxmlformats.org/officeDocument/2006/relationships/hyperlink" Target="https://www.scopus.com/authid/detail.uri?authorId=16401149500" TargetMode="External" Id="rId462"/><Relationship Type="http://schemas.openxmlformats.org/officeDocument/2006/relationships/hyperlink" Target="https://www.scopus.com/authid/detail.uri?authorId=57202452099" TargetMode="External" Id="rId463"/><Relationship Type="http://schemas.openxmlformats.org/officeDocument/2006/relationships/hyperlink" Target="https://www.scopus.com/authid/detail.uri?authorId=36897443300" TargetMode="External" Id="rId464"/><Relationship Type="http://schemas.openxmlformats.org/officeDocument/2006/relationships/hyperlink" Target="https://www.scopus.com/authid/detail.uri?authorId=57208632312" TargetMode="External" Id="rId465"/><Relationship Type="http://schemas.openxmlformats.org/officeDocument/2006/relationships/hyperlink" Target="https://www.scopus.com/authid/detail.uri?authorId=57216485518" TargetMode="External" Id="rId466"/><Relationship Type="http://schemas.openxmlformats.org/officeDocument/2006/relationships/hyperlink" Target="https://www.scopus.com/authid/detail.uri?authorId=55976111400" TargetMode="External" Id="rId467"/><Relationship Type="http://schemas.openxmlformats.org/officeDocument/2006/relationships/hyperlink" Target="https://www.scopus.com/authid/detail.uri?authorId=7003868775" TargetMode="External" Id="rId468"/><Relationship Type="http://schemas.openxmlformats.org/officeDocument/2006/relationships/hyperlink" Target="https://www.scopus.com/authid/detail.uri?authorId=7801667873" TargetMode="External" Id="rId469"/><Relationship Type="http://schemas.openxmlformats.org/officeDocument/2006/relationships/hyperlink" Target="https://www.scopus.com/authid/detail.uri?authorId=8326375900" TargetMode="External" Id="rId470"/><Relationship Type="http://schemas.openxmlformats.org/officeDocument/2006/relationships/hyperlink" Target="https://www.scopus.com/authid/detail.uri?authorId=24479469700" TargetMode="External" Id="rId471"/><Relationship Type="http://schemas.openxmlformats.org/officeDocument/2006/relationships/hyperlink" Target="https://www.scopus.com/authid/detail.uri?authorId=57196074877" TargetMode="External" Id="rId472"/><Relationship Type="http://schemas.openxmlformats.org/officeDocument/2006/relationships/hyperlink" Target="https://www.scopus.com/authid/detail.uri?authorId=57210364205" TargetMode="External" Id="rId473"/><Relationship Type="http://schemas.openxmlformats.org/officeDocument/2006/relationships/hyperlink" Target="https://www.scopus.com/authid/detail.uri?authorId=15519479600" TargetMode="External" Id="rId474"/><Relationship Type="http://schemas.openxmlformats.org/officeDocument/2006/relationships/hyperlink" Target="https://www.scopus.com/authid/detail.uri?authorId=57202455354" TargetMode="External" Id="rId475"/><Relationship Type="http://schemas.openxmlformats.org/officeDocument/2006/relationships/hyperlink" Target="https://www.scopus.com/authid/detail.uri?authorId=57221818574" TargetMode="External" Id="rId476"/><Relationship Type="http://schemas.openxmlformats.org/officeDocument/2006/relationships/hyperlink" Target="https://www.scopus.com/authid/detail.uri?authorId=57208645175" TargetMode="External" Id="rId477"/><Relationship Type="http://schemas.openxmlformats.org/officeDocument/2006/relationships/hyperlink" Target="https://www.scopus.com/authid/detail.uri?authorId=57212031694" TargetMode="External" Id="rId478"/><Relationship Type="http://schemas.openxmlformats.org/officeDocument/2006/relationships/hyperlink" Target="https://www.scopus.com/authid/detail.uri?authorId=57195976978" TargetMode="External" Id="rId479"/><Relationship Type="http://schemas.openxmlformats.org/officeDocument/2006/relationships/hyperlink" Target="https://www.scopus.com/authid/detail.uri?authorId=15072342500" TargetMode="External" Id="rId480"/><Relationship Type="http://schemas.openxmlformats.org/officeDocument/2006/relationships/hyperlink" Target="https://www.scopus.com/authid/detail.uri?authorId=36021627200" TargetMode="External" Id="rId481"/><Relationship Type="http://schemas.openxmlformats.org/officeDocument/2006/relationships/hyperlink" Target="https://www.scopus.com/authid/detail.uri?authorId=24722940900" TargetMode="External" Id="rId482"/><Relationship Type="http://schemas.openxmlformats.org/officeDocument/2006/relationships/hyperlink" Target="https://www.scopus.com/authid/detail.uri?authorId=57194214849" TargetMode="External" Id="rId483"/><Relationship Type="http://schemas.openxmlformats.org/officeDocument/2006/relationships/hyperlink" Target="https://www.scopus.com/authid/detail.uri?authorId=57211128568" TargetMode="External" Id="rId484"/><Relationship Type="http://schemas.openxmlformats.org/officeDocument/2006/relationships/hyperlink" Target="https://www.scopus.com/authid/detail.uri?authorId=57211027250" TargetMode="External" Id="rId485"/><Relationship Type="http://schemas.openxmlformats.org/officeDocument/2006/relationships/hyperlink" Target="https://www.scopus.com/authid/detail.uri?authorId=57209322527" TargetMode="External" Id="rId486"/><Relationship Type="http://schemas.openxmlformats.org/officeDocument/2006/relationships/hyperlink" Target="https://www.scopus.com/authid/detail.uri?authorId=26654033000" TargetMode="External" Id="rId487"/><Relationship Type="http://schemas.openxmlformats.org/officeDocument/2006/relationships/hyperlink" Target="https://www.scopus.com/authid/detail.uri?authorId=36633269000" TargetMode="External" Id="rId488"/><Relationship Type="http://schemas.openxmlformats.org/officeDocument/2006/relationships/hyperlink" Target="https://www.scopus.com/authid/detail.uri?authorId=36518492100" TargetMode="External" Id="rId489"/><Relationship Type="http://schemas.openxmlformats.org/officeDocument/2006/relationships/hyperlink" Target="https://www.scopus.com/authid/detail.uri?authorId=55386924000" TargetMode="External" Id="rId490"/><Relationship Type="http://schemas.openxmlformats.org/officeDocument/2006/relationships/hyperlink" Target="https://www.scopus.com/authid/detail.uri?authorId=57192544647" TargetMode="External" Id="rId491"/><Relationship Type="http://schemas.openxmlformats.org/officeDocument/2006/relationships/hyperlink" Target="https://www.scopus.com/authid/detail.uri?authorId=56976296000" TargetMode="External" Id="rId492"/><Relationship Type="http://schemas.openxmlformats.org/officeDocument/2006/relationships/hyperlink" Target="https://www.scopus.com/authid/detail.uri?authorId=9532636100" TargetMode="External" Id="rId493"/><Relationship Type="http://schemas.openxmlformats.org/officeDocument/2006/relationships/hyperlink" Target="https://www.scopus.com/authid/detail.uri?authorId=7005972663" TargetMode="External" Id="rId494"/><Relationship Type="http://schemas.openxmlformats.org/officeDocument/2006/relationships/hyperlink" Target="https://www.scopus.com/authid/detail.uri?authorId=57188710840" TargetMode="External" Id="rId495"/><Relationship Type="http://schemas.openxmlformats.org/officeDocument/2006/relationships/hyperlink" Target="https://www.scopus.com/authid/detail.uri?authorId=57202997528" TargetMode="External" Id="rId496"/><Relationship Type="http://schemas.openxmlformats.org/officeDocument/2006/relationships/hyperlink" Target="https://www.scopus.com/authid/detail.uri?authorId=6602781297" TargetMode="External" Id="rId497"/><Relationship Type="http://schemas.openxmlformats.org/officeDocument/2006/relationships/hyperlink" Target="https://www.scopus.com/authid/detail.uri?authorId=57210095482" TargetMode="External" Id="rId498"/><Relationship Type="http://schemas.openxmlformats.org/officeDocument/2006/relationships/hyperlink" Target="https://www.scopus.com/authid/detail.uri?authorId=57207779807" TargetMode="External" Id="rId499"/><Relationship Type="http://schemas.openxmlformats.org/officeDocument/2006/relationships/hyperlink" Target="https://www.scopus.com/authid/detail.uri?authorId=57200139266" TargetMode="External" Id="rId500"/><Relationship Type="http://schemas.openxmlformats.org/officeDocument/2006/relationships/hyperlink" Target="https://www.scopus.com/authid/detail.uri?authorId=57204559813" TargetMode="External" Id="rId501"/><Relationship Type="http://schemas.openxmlformats.org/officeDocument/2006/relationships/hyperlink" Target="https://www.scopus.com/authid/detail.uri?authorId=56124744100" TargetMode="External" Id="rId502"/><Relationship Type="http://schemas.openxmlformats.org/officeDocument/2006/relationships/hyperlink" Target="https://www.scopus.com/authid/detail.uri?authorId=57217113510" TargetMode="External" Id="rId503"/><Relationship Type="http://schemas.openxmlformats.org/officeDocument/2006/relationships/hyperlink" Target="https://www.scopus.com/authid/detail.uri?authorId=57210344486" TargetMode="External" Id="rId504"/><Relationship Type="http://schemas.openxmlformats.org/officeDocument/2006/relationships/hyperlink" Target="https://www.scopus.com/authid/detail.uri?authorId=57202799599" TargetMode="External" Id="rId505"/><Relationship Type="http://schemas.openxmlformats.org/officeDocument/2006/relationships/hyperlink" Target="https://www.scopus.com/authid/detail.uri?authorId=57201728980" TargetMode="External" Id="rId506"/><Relationship Type="http://schemas.openxmlformats.org/officeDocument/2006/relationships/hyperlink" Target="https://www.scopus.com/authid/detail.uri?authorId=26431566700" TargetMode="External" Id="rId507"/><Relationship Type="http://schemas.openxmlformats.org/officeDocument/2006/relationships/hyperlink" Target="https://www.scopus.com/authid/detail.uri?authorId=57207771344" TargetMode="External" Id="rId508"/><Relationship Type="http://schemas.openxmlformats.org/officeDocument/2006/relationships/hyperlink" Target="https://www.scopus.com/authid/detail.uri?authorId=55225551300" TargetMode="External" Id="rId509"/><Relationship Type="http://schemas.openxmlformats.org/officeDocument/2006/relationships/hyperlink" Target="https://www.scopus.com/authid/detail.uri?authorId=6506160916" TargetMode="External" Id="rId510"/><Relationship Type="http://schemas.openxmlformats.org/officeDocument/2006/relationships/hyperlink" Target="https://www.scopus.com/authid/detail.uri?authorId=6602623478" TargetMode="External" Id="rId511"/><Relationship Type="http://schemas.openxmlformats.org/officeDocument/2006/relationships/hyperlink" Target="https://www.scopus.com/authid/detail.uri?authorId=57216335450" TargetMode="External" Id="rId512"/><Relationship Type="http://schemas.openxmlformats.org/officeDocument/2006/relationships/hyperlink" Target="https://www.scopus.com/authid/detail.uri?authorId=57195590211" TargetMode="External" Id="rId513"/><Relationship Type="http://schemas.openxmlformats.org/officeDocument/2006/relationships/hyperlink" Target="https://www.scopus.com/authid/detail.uri?authorId=9274594000" TargetMode="External" Id="rId514"/><Relationship Type="http://schemas.openxmlformats.org/officeDocument/2006/relationships/hyperlink" Target="https://www.scopus.com/authid/detail.uri?authorId=56485954400" TargetMode="External" Id="rId515"/><Relationship Type="http://schemas.openxmlformats.org/officeDocument/2006/relationships/hyperlink" Target="https://www.scopus.com/authid/detail.uri?authorId=56440113300" TargetMode="External" Id="rId516"/><Relationship Type="http://schemas.openxmlformats.org/officeDocument/2006/relationships/hyperlink" Target="https://www.scopus.com/authid/detail.uri?authorId=6507966386" TargetMode="External" Id="rId517"/><Relationship Type="http://schemas.openxmlformats.org/officeDocument/2006/relationships/hyperlink" Target="https://www.scopus.com/authid/detail.uri?authorId=57210410019" TargetMode="External" Id="rId518"/><Relationship Type="http://schemas.openxmlformats.org/officeDocument/2006/relationships/hyperlink" Target="https://www.scopus.com/authid/detail.uri?authorId=57188703184" TargetMode="External" Id="rId519"/><Relationship Type="http://schemas.openxmlformats.org/officeDocument/2006/relationships/hyperlink" Target="https://www.scopus.com/authid/detail.uri?authorId=57191968075" TargetMode="External" Id="rId520"/><Relationship Type="http://schemas.openxmlformats.org/officeDocument/2006/relationships/hyperlink" Target="https://www.scopus.com/authid/detail.uri?authorId=15319567400" TargetMode="External" Id="rId521"/><Relationship Type="http://schemas.openxmlformats.org/officeDocument/2006/relationships/hyperlink" Target="https://www.scopus.com/authid/detail.uri?authorId=57195530306" TargetMode="External" Id="rId522"/><Relationship Type="http://schemas.openxmlformats.org/officeDocument/2006/relationships/hyperlink" Target="https://www.scopus.com/authid/detail.uri?authorId=57214222033" TargetMode="External" Id="rId523"/><Relationship Type="http://schemas.openxmlformats.org/officeDocument/2006/relationships/hyperlink" Target="https://www.scopus.com/authid/detail.uri?authorId=57209637824" TargetMode="External" Id="rId524"/></Relationships>
</file>

<file path=xl/worksheets/_rels/sheet3.xml.rels><Relationships xmlns="http://schemas.openxmlformats.org/package/2006/relationships"><Relationship Type="http://schemas.openxmlformats.org/officeDocument/2006/relationships/hyperlink" Target="https://www.scopus.com/authid/detail.uri?authorId=57200986251" TargetMode="External" Id="rId1"/><Relationship Type="http://schemas.openxmlformats.org/officeDocument/2006/relationships/hyperlink" Target="https://www.scopus.com/authid/detail.uri?authorId=6701660322" TargetMode="External" Id="rId2"/><Relationship Type="http://schemas.openxmlformats.org/officeDocument/2006/relationships/hyperlink" Target="https://www.scopus.com/authid/detail.uri?authorId=35298713200" TargetMode="External" Id="rId3"/><Relationship Type="http://schemas.openxmlformats.org/officeDocument/2006/relationships/hyperlink" Target="https://www.scopus.com/authid/detail.uri?authorId=6507006637" TargetMode="External" Id="rId4"/><Relationship Type="http://schemas.openxmlformats.org/officeDocument/2006/relationships/hyperlink" Target="https://www.scopus.com/authid/detail.uri?authorId=57215830321" TargetMode="External" Id="rId5"/><Relationship Type="http://schemas.openxmlformats.org/officeDocument/2006/relationships/hyperlink" Target="https://www.scopus.com/authid/detail.uri?authorId=24483070600" TargetMode="External" Id="rId6"/><Relationship Type="http://schemas.openxmlformats.org/officeDocument/2006/relationships/hyperlink" Target="https://www.scopus.com/authid/detail.uri?authorId=24483001300" TargetMode="External" Id="rId7"/><Relationship Type="http://schemas.openxmlformats.org/officeDocument/2006/relationships/hyperlink" Target="https://www.scopus.com/authid/detail.uri?authorId=57188762344" TargetMode="External" Id="rId8"/><Relationship Type="http://schemas.openxmlformats.org/officeDocument/2006/relationships/hyperlink" Target="https://www.scopus.com/authid/detail.uri?authorId=9532612800" TargetMode="External" Id="rId9"/><Relationship Type="http://schemas.openxmlformats.org/officeDocument/2006/relationships/hyperlink" Target="https://www.scopus.com/authid/detail.uri?authorId=54416868900" TargetMode="External" Id="rId10"/><Relationship Type="http://schemas.openxmlformats.org/officeDocument/2006/relationships/hyperlink" Target="https://www.scopus.com/authid/detail.uri?authorId=8373554700" TargetMode="External" Id="rId11"/><Relationship Type="http://schemas.openxmlformats.org/officeDocument/2006/relationships/hyperlink" Target="https://www.scopus.com/authid/detail.uri?authorId=36633903200" TargetMode="External" Id="rId12"/><Relationship Type="http://schemas.openxmlformats.org/officeDocument/2006/relationships/hyperlink" Target="https://www.scopus.com/authid/detail.uri?authorId=57208344824" TargetMode="External" Id="rId13"/><Relationship Type="http://schemas.openxmlformats.org/officeDocument/2006/relationships/hyperlink" Target="https://www.scopus.com/authid/detail.uri?authorId=26532947000" TargetMode="External" Id="rId14"/><Relationship Type="http://schemas.openxmlformats.org/officeDocument/2006/relationships/hyperlink" Target="https://www.scopus.com/authid/detail.uri?authorId=36683068200" TargetMode="External" Id="rId15"/><Relationship Type="http://schemas.openxmlformats.org/officeDocument/2006/relationships/hyperlink" Target="https://www.scopus.com/authid/detail.uri?authorId=57189391408" TargetMode="External" Id="rId16"/><Relationship Type="http://schemas.openxmlformats.org/officeDocument/2006/relationships/hyperlink" Target="https://www.scopus.com/authid/detail.uri?authorId=27867503300" TargetMode="External" Id="rId17"/><Relationship Type="http://schemas.openxmlformats.org/officeDocument/2006/relationships/hyperlink" Target="https://www.scopus.com/authid/detail.uri?authorId=24482907700" TargetMode="External" Id="rId18"/><Relationship Type="http://schemas.openxmlformats.org/officeDocument/2006/relationships/hyperlink" Target="https://www.scopus.com/authid/detail.uri?authorId=57190427154" TargetMode="External" Id="rId19"/><Relationship Type="http://schemas.openxmlformats.org/officeDocument/2006/relationships/hyperlink" Target="https://www.scopus.com/authid/detail.uri?authorId=15833942400" TargetMode="External" Id="rId20"/><Relationship Type="http://schemas.openxmlformats.org/officeDocument/2006/relationships/hyperlink" Target="https://www.scopus.com/authid/detail.uri?authorId=8698846100" TargetMode="External" Id="rId21"/><Relationship Type="http://schemas.openxmlformats.org/officeDocument/2006/relationships/hyperlink" Target="https://www.scopus.com/authid/detail.uri?authorId=57189329509" TargetMode="External" Id="rId22"/><Relationship Type="http://schemas.openxmlformats.org/officeDocument/2006/relationships/hyperlink" Target="https://www.scopus.com/authid/detail.uri?authorId=6505677339" TargetMode="External" Id="rId23"/><Relationship Type="http://schemas.openxmlformats.org/officeDocument/2006/relationships/hyperlink" Target="https://www.scopus.com/authid/detail.uri?authorId=57204555787" TargetMode="External" Id="rId24"/><Relationship Type="http://schemas.openxmlformats.org/officeDocument/2006/relationships/hyperlink" Target="https://www.scopus.com/authid/detail.uri?authorId=57210063511" TargetMode="External" Id="rId25"/><Relationship Type="http://schemas.openxmlformats.org/officeDocument/2006/relationships/hyperlink" Target="https://www.scopus.com/authid/detail.uri?authorId=6602423119" TargetMode="External" Id="rId26"/><Relationship Type="http://schemas.openxmlformats.org/officeDocument/2006/relationships/hyperlink" Target="https://www.scopus.com/authid/detail.uri?authorId=6603476868" TargetMode="External" Id="rId27"/><Relationship Type="http://schemas.openxmlformats.org/officeDocument/2006/relationships/hyperlink" Target="https://www.scopus.com/authid/detail.uri?authorId=57196299108&amp;amp;eid=2-s2.0-85032584584" TargetMode="External" Id="rId28"/><Relationship Type="http://schemas.openxmlformats.org/officeDocument/2006/relationships/hyperlink" Target="https://www.scopus.com/authid/detail.uri?authorId=56485929300" TargetMode="External" Id="rId29"/><Relationship Type="http://schemas.openxmlformats.org/officeDocument/2006/relationships/hyperlink" Target="https://www.scopus.com/authid/detail.uri?authorId=56439984500" TargetMode="External" Id="rId30"/><Relationship Type="http://schemas.openxmlformats.org/officeDocument/2006/relationships/hyperlink" Target="https://www.scopus.com/authid/detail.uri?authorId=57193835710" TargetMode="External" Id="rId31"/><Relationship Type="http://schemas.openxmlformats.org/officeDocument/2006/relationships/hyperlink" Target="https://www.scopus.com/authid/detail.uri?authorId=13105377000" TargetMode="External" Id="rId32"/><Relationship Type="http://schemas.openxmlformats.org/officeDocument/2006/relationships/hyperlink" Target="https://www.scopus.com/authid/detail.uri?authorId=57206945613" TargetMode="External" Id="rId33"/><Relationship Type="http://schemas.openxmlformats.org/officeDocument/2006/relationships/hyperlink" Target="https://www.scopus.com/authid/detail.uri?authorId=24447869600" TargetMode="External" Id="rId34"/><Relationship Type="http://schemas.openxmlformats.org/officeDocument/2006/relationships/hyperlink" Target="https://www.scopus.com/authid/detail.uri?authorId=35606859900" TargetMode="External" Id="rId35"/><Relationship Type="http://schemas.openxmlformats.org/officeDocument/2006/relationships/hyperlink" Target="https://www.scopus.com/authid/detail.uri?authorId=57212172025" TargetMode="External" Id="rId36"/><Relationship Type="http://schemas.openxmlformats.org/officeDocument/2006/relationships/hyperlink" Target="https://www.scopus.com/authid/detail.uri?authorId=57208081140&amp;amp;eid=2-s2.0-85063734009" TargetMode="External" Id="rId37"/><Relationship Type="http://schemas.openxmlformats.org/officeDocument/2006/relationships/hyperlink" Target="https://www.scopus.com/authid/detail.uri?authorId=57216435696" TargetMode="External" Id="rId38"/><Relationship Type="http://schemas.openxmlformats.org/officeDocument/2006/relationships/hyperlink" Target="https://www.scopus.com/authid/detail.uri?authorId=57197855074" TargetMode="External" Id="rId39"/><Relationship Type="http://schemas.openxmlformats.org/officeDocument/2006/relationships/hyperlink" Target="https://www.scopus.com/authid/detail.uri?authorId=57215826354" TargetMode="External" Id="rId40"/><Relationship Type="http://schemas.openxmlformats.org/officeDocument/2006/relationships/hyperlink" Target="https://www.scopus.com/authid/detail.uri?authorId=57203149050" TargetMode="External" Id="rId41"/><Relationship Type="http://schemas.openxmlformats.org/officeDocument/2006/relationships/hyperlink" Target="https://www.scopus.com/authid/detail.uri?authorId=57201895842" TargetMode="External" Id="rId42"/><Relationship Type="http://schemas.openxmlformats.org/officeDocument/2006/relationships/hyperlink" Target="https://www.scopus.com/authid/detail.uri?authorId=56556680000" TargetMode="External" Id="rId43"/><Relationship Type="http://schemas.openxmlformats.org/officeDocument/2006/relationships/hyperlink" Target="https://www.scopus.com/authid/detail.uri?authorId=36683515900" TargetMode="External" Id="rId44"/><Relationship Type="http://schemas.openxmlformats.org/officeDocument/2006/relationships/hyperlink" Target="https://www.scopus.com/authid/detail.uri?origin=resultslist&amp;authorId=57200814918" TargetMode="External" Id="rId45"/><Relationship Type="http://schemas.openxmlformats.org/officeDocument/2006/relationships/hyperlink" Target="https://www.scopus.com/authid/detail.uri?authorId=6505759579" TargetMode="External" Id="rId46"/><Relationship Type="http://schemas.openxmlformats.org/officeDocument/2006/relationships/hyperlink" Target="https://www.scopus.com/authid/detail.uri?authorId=35577652100" TargetMode="External" Id="rId47"/><Relationship Type="http://schemas.openxmlformats.org/officeDocument/2006/relationships/hyperlink" Target="https://www.scopus.com/authid/detail.uri?authorId=56669967900" TargetMode="External" Id="rId48"/><Relationship Type="http://schemas.openxmlformats.org/officeDocument/2006/relationships/hyperlink" Target="https://www.scopus.com/authid/detail.uri?authorId=56440024900" TargetMode="External" Id="rId49"/><Relationship Type="http://schemas.openxmlformats.org/officeDocument/2006/relationships/hyperlink" Target="https://www.scopus.com/authid/detail.uri?authorId=56940725900&amp;amp;eid=2-s2.0-84946031217" TargetMode="External" Id="rId50"/><Relationship Type="http://schemas.openxmlformats.org/officeDocument/2006/relationships/hyperlink" Target="https://www.scopus.com/authid/detail.uri?authorId=55225659400" TargetMode="External" Id="rId51"/><Relationship Type="http://schemas.openxmlformats.org/officeDocument/2006/relationships/hyperlink" Target="https://www.scopus.com/authid/detail.uri?authorId=6506666531" TargetMode="External" Id="rId52"/><Relationship Type="http://schemas.openxmlformats.org/officeDocument/2006/relationships/hyperlink" Target="https://www.scopus.com/authid/detail.uri?authorId=7007051102" TargetMode="External" Id="rId53"/><Relationship Type="http://schemas.openxmlformats.org/officeDocument/2006/relationships/hyperlink" Target="https://www.scopus.com/authid/detail.uri?authorId=57214130791" TargetMode="External" Id="rId54"/><Relationship Type="http://schemas.openxmlformats.org/officeDocument/2006/relationships/hyperlink" Target="https://www.scopus.com/authid/detail.uri?authorId=55976299700" TargetMode="External" Id="rId55"/><Relationship Type="http://schemas.openxmlformats.org/officeDocument/2006/relationships/hyperlink" Target="https://www.scopus.com/authid/detail.uri?authorId=9636701100" TargetMode="External" Id="rId56"/><Relationship Type="http://schemas.openxmlformats.org/officeDocument/2006/relationships/hyperlink" Target="https://www.scopus.com/authid/detail.uri?authorId=56486144100" TargetMode="External" Id="rId57"/><Relationship Type="http://schemas.openxmlformats.org/officeDocument/2006/relationships/hyperlink" Target="https://www.scopus.com/authid/detail.uri?authorId=57207762084" TargetMode="External" Id="rId58"/><Relationship Type="http://schemas.openxmlformats.org/officeDocument/2006/relationships/hyperlink" Target="https://www.scopus.com/authid/detail.uri?authorId=15077523700" TargetMode="External" Id="rId59"/><Relationship Type="http://schemas.openxmlformats.org/officeDocument/2006/relationships/hyperlink" Target="https://www.scopus.com/authid/detail.uri?authorId=56618685100" TargetMode="External" Id="rId60"/><Relationship Type="http://schemas.openxmlformats.org/officeDocument/2006/relationships/hyperlink" Target="https://www.scopus.com/authid/detail.uri?authorId=8214864300" TargetMode="External" Id="rId61"/><Relationship Type="http://schemas.openxmlformats.org/officeDocument/2006/relationships/hyperlink" Target="https://www.scopus.com/authid/detail.uri?authorId=57203515764" TargetMode="External" Id="rId62"/><Relationship Type="http://schemas.openxmlformats.org/officeDocument/2006/relationships/hyperlink" Target="https://www.scopus.com/authid/detail.uri?authorId=57008866400" TargetMode="External" Id="rId63"/><Relationship Type="http://schemas.openxmlformats.org/officeDocument/2006/relationships/hyperlink" Target="https://www.scopus.com/authid/detail.uri?authorId=57189250222" TargetMode="External" Id="rId64"/><Relationship Type="http://schemas.openxmlformats.org/officeDocument/2006/relationships/hyperlink" Target="https://www.scopus.com/authid/detail.uri?authorId=6603590390" TargetMode="External" Id="rId65"/><Relationship Type="http://schemas.openxmlformats.org/officeDocument/2006/relationships/hyperlink" Target="https://www.scopus.com/authid/detail.uri?authorId=57191956780&amp;amp;eid=2-s2.0-84995486978" TargetMode="External" Id="rId66"/><Relationship Type="http://schemas.openxmlformats.org/officeDocument/2006/relationships/hyperlink" Target="https://www.scopus.com/authid/detail.uri?authorId=6506789308" TargetMode="External" Id="rId67"/><Relationship Type="http://schemas.openxmlformats.org/officeDocument/2006/relationships/hyperlink" Target="https://www.scopus.com/authid/detail.uri?authorId=57211012172" TargetMode="External" Id="rId68"/><Relationship Type="http://schemas.openxmlformats.org/officeDocument/2006/relationships/hyperlink" Target="https://www.scopus.com/authid/detail.uri?authorId=24329227200" TargetMode="External" Id="rId69"/><Relationship Type="http://schemas.openxmlformats.org/officeDocument/2006/relationships/hyperlink" Target="https://www.scopus.com/authid/detail.uri?authorId=9435837100&amp;amp;eid=2-s2.0-28044439216" TargetMode="External" Id="rId70"/><Relationship Type="http://schemas.openxmlformats.org/officeDocument/2006/relationships/hyperlink" Target="https://www.scopus.com/authid/detail.uri?authorId=57207775848" TargetMode="External" Id="rId71"/><Relationship Type="http://schemas.openxmlformats.org/officeDocument/2006/relationships/hyperlink" Target="https://www.scopus.com/authid/detail.uri?authorId=56125026000" TargetMode="External" Id="rId72"/><Relationship Type="http://schemas.openxmlformats.org/officeDocument/2006/relationships/hyperlink" Target="https://www.scopus.com/authid/detail.uri?authorId=57215831724" TargetMode="External" Id="rId73"/><Relationship Type="http://schemas.openxmlformats.org/officeDocument/2006/relationships/hyperlink" Target="https://www.scopus.com/authid/detail.uri?authorId=56007783500" TargetMode="External" Id="rId74"/><Relationship Type="http://schemas.openxmlformats.org/officeDocument/2006/relationships/hyperlink" Target="https://www.scopus.com/authid/detail.uri?authorId=56535422600" TargetMode="External" Id="rId75"/><Relationship Type="http://schemas.openxmlformats.org/officeDocument/2006/relationships/hyperlink" Target="https://www.scopus.com/authid/detail.uri?authorId=57202339038" TargetMode="External" Id="rId76"/><Relationship Type="http://schemas.openxmlformats.org/officeDocument/2006/relationships/hyperlink" Target="https://www.scopus.com/authid/detail.uri?authorId=6603317716" TargetMode="External" Id="rId77"/><Relationship Type="http://schemas.openxmlformats.org/officeDocument/2006/relationships/hyperlink" Target="https://www.scopus.com/authid/detail.uri?authorId=6701855238" TargetMode="External" Id="rId78"/><Relationship Type="http://schemas.openxmlformats.org/officeDocument/2006/relationships/hyperlink" Target="https://www.scopus.com/authid/detail.uri?authorId=16401507200" TargetMode="External" Id="rId79"/><Relationship Type="http://schemas.openxmlformats.org/officeDocument/2006/relationships/hyperlink" Target="https://www.scopus.com/authid/detail.uri?authorId=6506997369" TargetMode="External" Id="rId80"/><Relationship Type="http://schemas.openxmlformats.org/officeDocument/2006/relationships/hyperlink" Target="https://www.scopus.com/authid/detail.uri?authorId=20433339500" TargetMode="External" Id="rId81"/><Relationship Type="http://schemas.openxmlformats.org/officeDocument/2006/relationships/hyperlink" Target="https://www.scopus.com/authid/detail.uri?authorId=14632007700" TargetMode="External" Id="rId82"/><Relationship Type="http://schemas.openxmlformats.org/officeDocument/2006/relationships/hyperlink" Target="https://www.scopus.com/authid/detail.uri?authorId=24479367300" TargetMode="External" Id="rId83"/><Relationship Type="http://schemas.openxmlformats.org/officeDocument/2006/relationships/hyperlink" Target="https://www.scopus.com/authid/detail.uri?authorId=57211745256" TargetMode="External" Id="rId84"/><Relationship Type="http://schemas.openxmlformats.org/officeDocument/2006/relationships/hyperlink" Target="https://www.scopus.com/authid/detail.uri?authorId=56440231900" TargetMode="External" Id="rId85"/><Relationship Type="http://schemas.openxmlformats.org/officeDocument/2006/relationships/hyperlink" Target="https://www.scopus.com/authid/detail.uri?authorId=6602929972" TargetMode="External" Id="rId86"/><Relationship Type="http://schemas.openxmlformats.org/officeDocument/2006/relationships/hyperlink" Target="https://www.scopus.com/authid/detail.uri?authorId=57201579375" TargetMode="External" Id="rId87"/><Relationship Type="http://schemas.openxmlformats.org/officeDocument/2006/relationships/hyperlink" Target="https://www.scopus.com/authid/detail.uri?authorId=23994785200" TargetMode="External" Id="rId88"/><Relationship Type="http://schemas.openxmlformats.org/officeDocument/2006/relationships/hyperlink" Target="https://www.scopus.com/authid/detail.uri?authorId=57190444905" TargetMode="External" Id="rId89"/><Relationship Type="http://schemas.openxmlformats.org/officeDocument/2006/relationships/hyperlink" Target="https://www.scopus.com/authid/detail.uri?authorId=57207779367" TargetMode="External" Id="rId90"/><Relationship Type="http://schemas.openxmlformats.org/officeDocument/2006/relationships/hyperlink" Target="https://www.scopus.com/authid/detail.uri?authorId=57210336548&amp;amp;eid=2-s2.0-85070392992" TargetMode="External" Id="rId91"/><Relationship Type="http://schemas.openxmlformats.org/officeDocument/2006/relationships/hyperlink" Target="https://www.scopus.com/authid/detail.uri?authorId=57209640958&amp;amp;eid=2-s2.0-85068314441" TargetMode="External" Id="rId92"/><Relationship Type="http://schemas.openxmlformats.org/officeDocument/2006/relationships/hyperlink" Target="https://www.scopus.com/authid/detail.uri?authorId=57210360203&amp;amp;eid=2-s2.0-85070465777" TargetMode="External" Id="rId93"/><Relationship Type="http://schemas.openxmlformats.org/officeDocument/2006/relationships/hyperlink" Target="https://www.scopus.com/authid/detail.uri?authorId=57194704318" TargetMode="External" Id="rId94"/><Relationship Type="http://schemas.openxmlformats.org/officeDocument/2006/relationships/hyperlink" Target="https://www.scopus.com/authid/detail.uri?authorId=57194703502" TargetMode="External" Id="rId95"/><Relationship Type="http://schemas.openxmlformats.org/officeDocument/2006/relationships/hyperlink" Target="https://www.scopus.com/authid/detail.uri?authorId=57196298121" TargetMode="External" Id="rId96"/><Relationship Type="http://schemas.openxmlformats.org/officeDocument/2006/relationships/hyperlink" Target="https://www.scopus.com/authid/detail.uri?authorId=57209023773" TargetMode="External" Id="rId97"/><Relationship Type="http://schemas.openxmlformats.org/officeDocument/2006/relationships/hyperlink" Target="https://www.scopus.com/authid/detail.uri?authorId=56652460600" TargetMode="External" Id="rId98"/><Relationship Type="http://schemas.openxmlformats.org/officeDocument/2006/relationships/hyperlink" Target="https://www.scopus.com/authid/detail.uri?authorId=56940612600" TargetMode="External" Id="rId99"/><Relationship Type="http://schemas.openxmlformats.org/officeDocument/2006/relationships/hyperlink" Target="https://www.scopus.com/authid/detail.uri?authorId=57199330199" TargetMode="External" Id="rId100"/><Relationship Type="http://schemas.openxmlformats.org/officeDocument/2006/relationships/hyperlink" Target="https://www.scopus.com/authid/detail.uri?authorId=57193449011" TargetMode="External" Id="rId101"/><Relationship Type="http://schemas.openxmlformats.org/officeDocument/2006/relationships/hyperlink" Target="https://www.scopus.com/authid/detail.uri?authorId=6603636403" TargetMode="External" Id="rId102"/><Relationship Type="http://schemas.openxmlformats.org/officeDocument/2006/relationships/hyperlink" Target="https://www.scopus.com/authid/detail.uri?authorId=57205547513&amp;amp;eid=2-s2.0-85060482029" TargetMode="External" Id="rId103"/><Relationship Type="http://schemas.openxmlformats.org/officeDocument/2006/relationships/hyperlink" Target="https://www.scopus.com/authid/detail.uri?origin=AuthorProfile&amp;authorId=57207768136" TargetMode="External" Id="rId104"/><Relationship Type="http://schemas.openxmlformats.org/officeDocument/2006/relationships/hyperlink" Target="https://www.scopus.com/authid/detail.uri?authorId=55183924600" TargetMode="External" Id="rId105"/><Relationship Type="http://schemas.openxmlformats.org/officeDocument/2006/relationships/hyperlink" Target="https://www.scopus.com/authid/detail.uri?authorId=7004105880" TargetMode="External" Id="rId106"/><Relationship Type="http://schemas.openxmlformats.org/officeDocument/2006/relationships/hyperlink" Target="https://www.scopus.com/authid/detail.uri?authorId=57196287026&amp;eid=2-s2.0-85032572683" TargetMode="External" Id="rId107"/><Relationship Type="http://schemas.openxmlformats.org/officeDocument/2006/relationships/hyperlink" Target="https://www.scopus.com/authid/detail.uri?authorId=9636886100" TargetMode="External" Id="rId108"/><Relationship Type="http://schemas.openxmlformats.org/officeDocument/2006/relationships/hyperlink" Target="https://www.scopus.com/authid/detail.uri?authorId=7102624682" TargetMode="External" Id="rId109"/><Relationship Type="http://schemas.openxmlformats.org/officeDocument/2006/relationships/hyperlink" Target="https://www.scopus.com/authid/detail.uri?authorId=6506991522" TargetMode="External" Id="rId110"/><Relationship Type="http://schemas.openxmlformats.org/officeDocument/2006/relationships/hyperlink" Target="https://www.scopus.com/authid/detail.uri?authorId=56964213400" TargetMode="External" Id="rId111"/><Relationship Type="http://schemas.openxmlformats.org/officeDocument/2006/relationships/hyperlink" Target="https://www.scopus.com/authid/detail.uri?authorId=57207766737" TargetMode="External" Id="rId112"/><Relationship Type="http://schemas.openxmlformats.org/officeDocument/2006/relationships/hyperlink" Target="https://www.scopus.com/authid/detail.uri?authorId=57207260441" TargetMode="External" Id="rId113"/><Relationship Type="http://schemas.openxmlformats.org/officeDocument/2006/relationships/hyperlink" Target="https://www.scopus.com/authid/detail.uri?authorId=57188752496" TargetMode="External" Id="rId114"/><Relationship Type="http://schemas.openxmlformats.org/officeDocument/2006/relationships/hyperlink" Target="https://www.scopus.com/authid/detail.uri?authorId=57163424300" TargetMode="External" Id="rId115"/><Relationship Type="http://schemas.openxmlformats.org/officeDocument/2006/relationships/hyperlink" Target="https://www.scopus.com/authid/detail.uri?authorId=57190568855" TargetMode="External" Id="rId116"/><Relationship Type="http://schemas.openxmlformats.org/officeDocument/2006/relationships/hyperlink" Target="https://www.scopus.com/authid/detail.uri?authorId=56979094000" TargetMode="External" Id="rId117"/><Relationship Type="http://schemas.openxmlformats.org/officeDocument/2006/relationships/hyperlink" Target="https://www.scopus.com/authid/detail.uri?authorId=56825892200" TargetMode="External" Id="rId118"/><Relationship Type="http://schemas.openxmlformats.org/officeDocument/2006/relationships/hyperlink" Target="https://www.scopus.com/authid/detail.uri?authorId=57189381444" TargetMode="External" Id="rId119"/><Relationship Type="http://schemas.openxmlformats.org/officeDocument/2006/relationships/hyperlink" Target="https://www.scopus.com/authid/detail.uri?authorId=57194558513" TargetMode="External" Id="rId120"/><Relationship Type="http://schemas.openxmlformats.org/officeDocument/2006/relationships/hyperlink" Target="https://www.scopus.com/authid/detail.uri?authorId=57209411081" TargetMode="External" Id="rId121"/><Relationship Type="http://schemas.openxmlformats.org/officeDocument/2006/relationships/hyperlink" Target="https://www.scopus.com/authid/detail.uri?authorId=57208026716" TargetMode="External" Id="rId122"/><Relationship Type="http://schemas.openxmlformats.org/officeDocument/2006/relationships/hyperlink" Target="https://www.scopus.com/authid/detail.uri?authorId=57202212660" TargetMode="External" Id="rId123"/><Relationship Type="http://schemas.openxmlformats.org/officeDocument/2006/relationships/hyperlink" Target="https://www.scopus.com/authid/detail.uri?authorId=56784340900" TargetMode="External" Id="rId124"/><Relationship Type="http://schemas.openxmlformats.org/officeDocument/2006/relationships/hyperlink" Target="https://www.scopus.com/authid/detail.uri?authorId=24759544600" TargetMode="External" Id="rId125"/><Relationship Type="http://schemas.openxmlformats.org/officeDocument/2006/relationships/hyperlink" Target="https://www.scopus.com/authid/detail.uri?authorId=57216490102" TargetMode="External" Id="rId126"/><Relationship Type="http://schemas.openxmlformats.org/officeDocument/2006/relationships/hyperlink" Target="https://www.scopus.com/authid/detail.uri?authorId=57204184222" TargetMode="External" Id="rId127"/><Relationship Type="http://schemas.openxmlformats.org/officeDocument/2006/relationships/hyperlink" Target="https://www.scopus.com/authid/detail.uri?authorId=8313137500" TargetMode="External" Id="rId128"/><Relationship Type="http://schemas.openxmlformats.org/officeDocument/2006/relationships/hyperlink" Target="https://www.scopus.com/authid/detail.uri?authorId=15728942500" TargetMode="External" Id="rId129"/><Relationship Type="http://schemas.openxmlformats.org/officeDocument/2006/relationships/hyperlink" Target="https://www.scopus.com/authid/detail.uri?authorId=6506769484" TargetMode="External" Id="rId130"/><Relationship Type="http://schemas.openxmlformats.org/officeDocument/2006/relationships/hyperlink" Target="https://www.scopus.com/authid/detail.uri?authorId=7202049546" TargetMode="External" Id="rId131"/><Relationship Type="http://schemas.openxmlformats.org/officeDocument/2006/relationships/hyperlink" Target="https://www.scopus.com/authid/detail.uri?authorId=57211908898" TargetMode="External" Id="rId132"/><Relationship Type="http://schemas.openxmlformats.org/officeDocument/2006/relationships/hyperlink" Target="https://www.scopus.com/authid/detail.uri?authorId=57197504395" TargetMode="External" Id="rId133"/><Relationship Type="http://schemas.openxmlformats.org/officeDocument/2006/relationships/hyperlink" Target="https://www.scopus.com/authid/detail.uri?authorId=57210340749" TargetMode="External" Id="rId134"/><Relationship Type="http://schemas.openxmlformats.org/officeDocument/2006/relationships/hyperlink" Target="https://www.scopus.com/authid/detail.uri?authorId=15069927500" TargetMode="External" Id="rId135"/><Relationship Type="http://schemas.openxmlformats.org/officeDocument/2006/relationships/hyperlink" Target="https://www.scopus.com/authid/detail.uri?origin=resultslist&amp;authorId=57207774022&amp;zone=" TargetMode="External" Id="rId136"/><Relationship Type="http://schemas.openxmlformats.org/officeDocument/2006/relationships/hyperlink" Target="https://www.scopus.com/authid/detail.uri?authorId=6602558899" TargetMode="External" Id="rId137"/><Relationship Type="http://schemas.openxmlformats.org/officeDocument/2006/relationships/hyperlink" Target="https://www.scopus.com/authid/detail.uri?authorId=57194036350" TargetMode="External" Id="rId138"/><Relationship Type="http://schemas.openxmlformats.org/officeDocument/2006/relationships/hyperlink" Target="https://www.scopus.com/authid/detail.uri?authorId=56405392100" TargetMode="External" Id="rId139"/><Relationship Type="http://schemas.openxmlformats.org/officeDocument/2006/relationships/hyperlink" Target="https://www.scopus.com/authid/detail.uri?authorId=57188694373" TargetMode="External" Id="rId140"/><Relationship Type="http://schemas.openxmlformats.org/officeDocument/2006/relationships/hyperlink" Target="https://www.scopus.com/authid/detail.uri?origin=AuthorProfile&amp;authorId=57210566768&amp;zone=" TargetMode="External" Id="rId141"/><Relationship Type="http://schemas.openxmlformats.org/officeDocument/2006/relationships/hyperlink" Target="https://www.scopus.com/authid/detail.uri?authorId=57207774889" TargetMode="External" Id="rId142"/><Relationship Type="http://schemas.openxmlformats.org/officeDocument/2006/relationships/hyperlink" Target="https://www.scopus.com/authid/detail.uri?authorId=7201870040" TargetMode="External" Id="rId143"/><Relationship Type="http://schemas.openxmlformats.org/officeDocument/2006/relationships/hyperlink" Target="https://www.scopus.com/authid/detail.uri?authorId=57217030807" TargetMode="External" Id="rId144"/><Relationship Type="http://schemas.openxmlformats.org/officeDocument/2006/relationships/hyperlink" Target="https://www.scopus.com/authid/detail.uri?origin=AuthorProfile&amp;authorId=57196286863&amp;zone=" TargetMode="External" Id="rId145"/><Relationship Type="http://schemas.openxmlformats.org/officeDocument/2006/relationships/hyperlink" Target="https://www.scopus.com/authid/detail.uri?authorId=57202223262" TargetMode="External" Id="rId146"/><Relationship Type="http://schemas.openxmlformats.org/officeDocument/2006/relationships/hyperlink" Target="https://www.scopus.com/authid/detail.uri?authorId=57192819329&amp;amp;eid=2-s2.0-85008259059" TargetMode="External" Id="rId147"/><Relationship Type="http://schemas.openxmlformats.org/officeDocument/2006/relationships/hyperlink" Target="https://www.scopus.com/authid/detail.uri?authorId=56486151800" TargetMode="External" Id="rId148"/><Relationship Type="http://schemas.openxmlformats.org/officeDocument/2006/relationships/hyperlink" Target="https://www.scopus.com/authid/detail.uri?authorId=57210556014" TargetMode="External" Id="rId149"/><Relationship Type="http://schemas.openxmlformats.org/officeDocument/2006/relationships/hyperlink" Target="https://www.scopus.com/authid/detail.uri?authorId=56007907900" TargetMode="External" Id="rId150"/><Relationship Type="http://schemas.openxmlformats.org/officeDocument/2006/relationships/hyperlink" Target="https://www.scopus.com/authid/detail.uri?authorId=20433427600" TargetMode="External" Id="rId151"/><Relationship Type="http://schemas.openxmlformats.org/officeDocument/2006/relationships/hyperlink" Target="https://www.scopus.com/authid/detail.uri?authorId=36069392000" TargetMode="External" Id="rId152"/><Relationship Type="http://schemas.openxmlformats.org/officeDocument/2006/relationships/hyperlink" Target="https://www.scopus.com/authid/detail.uri?authorId=6603145071" TargetMode="External" Id="rId153"/><Relationship Type="http://schemas.openxmlformats.org/officeDocument/2006/relationships/hyperlink" Target="https://www.scopus.com/authid/detail.uri?authorId=57208080294&amp;amp;eid=2-s2.0-85063734009" TargetMode="External" Id="rId154"/><Relationship Type="http://schemas.openxmlformats.org/officeDocument/2006/relationships/hyperlink" Target="https://www.scopus.com/authid/detail.uri?authorId=9534197500" TargetMode="External" Id="rId155"/><Relationship Type="http://schemas.openxmlformats.org/officeDocument/2006/relationships/hyperlink" Target="https://www.scopus.com/authid/detail.uri?authorId=57195533664" TargetMode="External" Id="rId156"/><Relationship Type="http://schemas.openxmlformats.org/officeDocument/2006/relationships/hyperlink" Target="https://www.scopus.com/authid/detail.uri?authorId=57201720724" TargetMode="External" Id="rId157"/><Relationship Type="http://schemas.openxmlformats.org/officeDocument/2006/relationships/hyperlink" Target="https://www2.scopus.com/authid/detail.uri?authorId=57210343239&amp;amp;eid=2-s2.0-85070416187" TargetMode="External" Id="rId158"/><Relationship Type="http://schemas.openxmlformats.org/officeDocument/2006/relationships/hyperlink" Target="https://www.scopus.com/authid/detail.uri?authorId=8860381900" TargetMode="External" Id="rId159"/><Relationship Type="http://schemas.openxmlformats.org/officeDocument/2006/relationships/hyperlink" Target="https://www.scopus.com/authid/detail.uri?authorId=47861221700" TargetMode="External" Id="rId160"/><Relationship Type="http://schemas.openxmlformats.org/officeDocument/2006/relationships/hyperlink" Target="https://www.scopus.com/authid/detail.uri?authorId=57193827551" TargetMode="External" Id="rId161"/><Relationship Type="http://schemas.openxmlformats.org/officeDocument/2006/relationships/hyperlink" Target="https://www.scopus.com/authid/detail.uri?authorId=57211756904" TargetMode="External" Id="rId162"/><Relationship Type="http://schemas.openxmlformats.org/officeDocument/2006/relationships/hyperlink" Target="https://www.scopus.com/authid/detail.uri?authorId=57191861308" TargetMode="External" Id="rId163"/><Relationship Type="http://schemas.openxmlformats.org/officeDocument/2006/relationships/hyperlink" Target="https://www.scopus.com/authid/detail.uri?authorId=56845919400" TargetMode="External" Id="rId164"/><Relationship Type="http://schemas.openxmlformats.org/officeDocument/2006/relationships/hyperlink" Target="https://www.scopus.com/authid/detail.uri?authorId=56423229200" TargetMode="External" Id="rId165"/><Relationship Type="http://schemas.openxmlformats.org/officeDocument/2006/relationships/hyperlink" Target="https://www.scopus.com/authid/detail.uri?authorId=57203149875" TargetMode="External" Id="rId166"/><Relationship Type="http://schemas.openxmlformats.org/officeDocument/2006/relationships/hyperlink" Target="https://www.scopus.com/authid/detail.uri?authorId=56735573900" TargetMode="External" Id="rId167"/><Relationship Type="http://schemas.openxmlformats.org/officeDocument/2006/relationships/hyperlink" Target="https://www.scopus.com/authid/detail.uri?authorId=7102777798" TargetMode="External" Id="rId168"/><Relationship Type="http://schemas.openxmlformats.org/officeDocument/2006/relationships/hyperlink" Target="https://www.scopus.com/authid/detail.uri?authorId=55975606900" TargetMode="External" Id="rId169"/><Relationship Type="http://schemas.openxmlformats.org/officeDocument/2006/relationships/hyperlink" Target="https://www.scopus.com/authid/detail.uri?authorId=55938668500" TargetMode="External" Id="rId170"/><Relationship Type="http://schemas.openxmlformats.org/officeDocument/2006/relationships/hyperlink" Target="https://www.scopus.com/authid/detail.uri?authorId=6603247602" TargetMode="External" Id="rId171"/><Relationship Type="http://schemas.openxmlformats.org/officeDocument/2006/relationships/hyperlink" Target="https://www.scopus.com/authid/detail.uri?authorId=57205887139" TargetMode="External" Id="rId172"/><Relationship Type="http://schemas.openxmlformats.org/officeDocument/2006/relationships/hyperlink" Target="https://www.scopus.com/authid/detail.uri?authorId=57192820253" TargetMode="External" Id="rId173"/><Relationship Type="http://schemas.openxmlformats.org/officeDocument/2006/relationships/hyperlink" Target="https://www.scopus.com/authid/detail.uri?authorId=57207768042" TargetMode="External" Id="rId174"/><Relationship Type="http://schemas.openxmlformats.org/officeDocument/2006/relationships/hyperlink" Target="https://www.scopus.com/authid/detail.uri?authorId=57190372355" TargetMode="External" Id="rId175"/><Relationship Type="http://schemas.openxmlformats.org/officeDocument/2006/relationships/hyperlink" Target="https://www.scopus.com/authid/detail.uri?authorId=57217200781" TargetMode="External" Id="rId176"/><Relationship Type="http://schemas.openxmlformats.org/officeDocument/2006/relationships/hyperlink" Target="https://www.scopus.com/authid/detail.uri?authorId=57207764576" TargetMode="External" Id="rId177"/><Relationship Type="http://schemas.openxmlformats.org/officeDocument/2006/relationships/hyperlink" Target="https://www.scopus.com/authid/detail.uri?authorId=57194029246" TargetMode="External" Id="rId178"/><Relationship Type="http://schemas.openxmlformats.org/officeDocument/2006/relationships/hyperlink" Target="https://www.scopus.com/authid/detail.uri?authorId=16520547500" TargetMode="External" Id="rId179"/><Relationship Type="http://schemas.openxmlformats.org/officeDocument/2006/relationships/hyperlink" Target="https://www.scopus.com/authid/detail.uri?authorId=57170510300" TargetMode="External" Id="rId180"/><Relationship Type="http://schemas.openxmlformats.org/officeDocument/2006/relationships/hyperlink" Target="https://www.scopus.com/authid/detail.uri?authorId=9274738700" TargetMode="External" Id="rId181"/><Relationship Type="http://schemas.openxmlformats.org/officeDocument/2006/relationships/hyperlink" Target="https://www.scopus.com/authid/detail.uri?authorId=57200076398" TargetMode="External" Id="rId182"/><Relationship Type="http://schemas.openxmlformats.org/officeDocument/2006/relationships/hyperlink" Target="https://www.scopus.com/authid/detail.uri?authorId=15769610200" TargetMode="External" Id="rId183"/><Relationship Type="http://schemas.openxmlformats.org/officeDocument/2006/relationships/hyperlink" Target="https://www.scopus.com/authid/detail.uri?authorId=43061153900" TargetMode="External" Id="rId184"/><Relationship Type="http://schemas.openxmlformats.org/officeDocument/2006/relationships/hyperlink" Target="https://www.scopus.com/authid/detail.uri?authorId=57202800058" TargetMode="External" Id="rId185"/><Relationship Type="http://schemas.openxmlformats.org/officeDocument/2006/relationships/hyperlink" Target="https://www.scopus.com/authid/detail.uri?authorId=57190443921" TargetMode="External" Id="rId186"/><Relationship Type="http://schemas.openxmlformats.org/officeDocument/2006/relationships/hyperlink" Target="https://www.scopus.com/authid/detail.uri?authorId=57196219605" TargetMode="External" Id="rId187"/><Relationship Type="http://schemas.openxmlformats.org/officeDocument/2006/relationships/hyperlink" Target="https://www.scopus.com/authid/detail.uri?authorId=16503537100" TargetMode="External" Id="rId188"/><Relationship Type="http://schemas.openxmlformats.org/officeDocument/2006/relationships/hyperlink" Target="https://www.scopus.com/authid/detail.uri?authorId=35762738600" TargetMode="External" Id="rId189"/><Relationship Type="http://schemas.openxmlformats.org/officeDocument/2006/relationships/hyperlink" Target="https://www.scopus.com/authid/detail.uri?authorId=56825322300" TargetMode="External" Id="rId190"/><Relationship Type="http://schemas.openxmlformats.org/officeDocument/2006/relationships/hyperlink" Target="https://www.scopus.com/authid/detail.uri?authorId=56337811900" TargetMode="External" Id="rId191"/><Relationship Type="http://schemas.openxmlformats.org/officeDocument/2006/relationships/hyperlink" Target="https://www.scopus.com/authid/detail.uri?authorId=24341069100" TargetMode="External" Id="rId192"/><Relationship Type="http://schemas.openxmlformats.org/officeDocument/2006/relationships/hyperlink" Target="https://www.scopus.com/authid/detail.uri?authorId=24483379300" TargetMode="External" Id="rId193"/><Relationship Type="http://schemas.openxmlformats.org/officeDocument/2006/relationships/hyperlink" Target="https://www.scopus.com/authid/detail.uri?authorId=57207765829" TargetMode="External" Id="rId194"/><Relationship Type="http://schemas.openxmlformats.org/officeDocument/2006/relationships/hyperlink" Target="https://www.scopus.com/authid/detail.uri?authorId=57198208023" TargetMode="External" Id="rId195"/><Relationship Type="http://schemas.openxmlformats.org/officeDocument/2006/relationships/hyperlink" Target="https://www.scopus.com/authid/detail.uri?authorId=35867981700" TargetMode="External" Id="rId196"/><Relationship Type="http://schemas.openxmlformats.org/officeDocument/2006/relationships/hyperlink" Target="https://www.scopus.com/authid/detail.uri?authorId=56557056500" TargetMode="External" Id="rId197"/><Relationship Type="http://schemas.openxmlformats.org/officeDocument/2006/relationships/hyperlink" Target="https://www.scopus.com/authid/detail.uri?authorId=6507740585" TargetMode="External" Id="rId198"/><Relationship Type="http://schemas.openxmlformats.org/officeDocument/2006/relationships/hyperlink" Target="https://www.scopus.com/authid/detail.uri?authorId=57200259280" TargetMode="External" Id="rId199"/><Relationship Type="http://schemas.openxmlformats.org/officeDocument/2006/relationships/hyperlink" Target="https://www.scopus.com/authid/detail.uri?authorId=25625157400" TargetMode="External" Id="rId200"/><Relationship Type="http://schemas.openxmlformats.org/officeDocument/2006/relationships/hyperlink" Target="https://www.scopus.com/authid/detail.uri?authorId=57216484832" TargetMode="External" Id="rId201"/><Relationship Type="http://schemas.openxmlformats.org/officeDocument/2006/relationships/hyperlink" Target="https://www.scopus.com/authid/detail.uri?authorId=56568556700" TargetMode="External" Id="rId202"/><Relationship Type="http://schemas.openxmlformats.org/officeDocument/2006/relationships/hyperlink" Target="https://www.scopus.com/authid/detail.uri?authorId=57205163256" TargetMode="External" Id="rId203"/><Relationship Type="http://schemas.openxmlformats.org/officeDocument/2006/relationships/hyperlink" Target="https://www.scopus.com/authid/detail.uri?authorId=57057781300" TargetMode="External" Id="rId204"/><Relationship Type="http://schemas.openxmlformats.org/officeDocument/2006/relationships/hyperlink" Target="https://www.scopus.com/authid/detail.uri?authorId=57194415994&amp;amp;eid=2-s2.0-85020027868" TargetMode="External" Id="rId205"/><Relationship Type="http://schemas.openxmlformats.org/officeDocument/2006/relationships/hyperlink" Target="https://www.scopus.com/authid/detail.uri?authorId=57188749876" TargetMode="External" Id="rId206"/><Relationship Type="http://schemas.openxmlformats.org/officeDocument/2006/relationships/hyperlink" Target="https://www.scopus.com/authid/detail.uri?authorId=15069216000" TargetMode="External" Id="rId207"/><Relationship Type="http://schemas.openxmlformats.org/officeDocument/2006/relationships/hyperlink" Target="https://www.scopus.com/authid/detail.uri?authorId=57195480506" TargetMode="External" Id="rId208"/><Relationship Type="http://schemas.openxmlformats.org/officeDocument/2006/relationships/hyperlink" Target="https://www.scopus.com/authid/detail.uri?authorId=57203150183" TargetMode="External" Id="rId209"/><Relationship Type="http://schemas.openxmlformats.org/officeDocument/2006/relationships/hyperlink" Target="https://www.scopus.com/authid/detail.uri?authorId=24479782800" TargetMode="External" Id="rId210"/><Relationship Type="http://schemas.openxmlformats.org/officeDocument/2006/relationships/hyperlink" Target="https://www.scopus.com/authid/detail.uri?authorId=6701699223" TargetMode="External" Id="rId211"/><Relationship Type="http://schemas.openxmlformats.org/officeDocument/2006/relationships/hyperlink" Target="https://www.scopus.com/authid/detail.uri?authorId=57188702915" TargetMode="External" Id="rId212"/><Relationship Type="http://schemas.openxmlformats.org/officeDocument/2006/relationships/hyperlink" Target="https://www.scopus.com/authid/detail.uri?authorId=8329670200" TargetMode="External" Id="rId213"/><Relationship Type="http://schemas.openxmlformats.org/officeDocument/2006/relationships/hyperlink" Target="https://www.scopus.com/authid/detail.uri?authorId=57210295053" TargetMode="External" Id="rId214"/><Relationship Type="http://schemas.openxmlformats.org/officeDocument/2006/relationships/hyperlink" Target="https://www.scopus.com/authid/detail.uri?authorId=57195515166&amp;amp;eid=2-s2.0-85028565156" TargetMode="External" Id="rId215"/><Relationship Type="http://schemas.openxmlformats.org/officeDocument/2006/relationships/hyperlink" Target="https://www.scopus.com/authid/detail.uri?authorId=57201720899" TargetMode="External" Id="rId216"/><Relationship Type="http://schemas.openxmlformats.org/officeDocument/2006/relationships/hyperlink" Target="https://www.scopus.com/authid/detail.uri?origin=resultslist&amp;authorId=15071821900&amp;zone=" TargetMode="External" Id="rId217"/><Relationship Type="http://schemas.openxmlformats.org/officeDocument/2006/relationships/hyperlink" Target="https://www.scopus.com/authid/detail.uri?authorId=57210568300&amp;amp;eid=2-s2.0-85070895837" TargetMode="External" Id="rId218"/><Relationship Type="http://schemas.openxmlformats.org/officeDocument/2006/relationships/hyperlink" Target="https://www.scopus.com/authid/detail.uri?authorId=57218345552&amp;amp;eid=2-s2.0-85088878961" TargetMode="External" Id="rId219"/><Relationship Type="http://schemas.openxmlformats.org/officeDocument/2006/relationships/hyperlink" Target="https://www.scopus.com/authid/detail.uri?authorId=25650378900" TargetMode="External" Id="rId220"/><Relationship Type="http://schemas.openxmlformats.org/officeDocument/2006/relationships/hyperlink" Target="https://www.scopus.com/authid/detail.uri?authorId=56115079000" TargetMode="External" Id="rId221"/><Relationship Type="http://schemas.openxmlformats.org/officeDocument/2006/relationships/hyperlink" Target="https://www.scopus.com/authid/detail.uri?authorId=57190438040" TargetMode="External" Id="rId222"/><Relationship Type="http://schemas.openxmlformats.org/officeDocument/2006/relationships/hyperlink" Target="https://www.scopus.com/authid/detail.uri?authorId=56114952300" TargetMode="External" Id="rId223"/><Relationship Type="http://schemas.openxmlformats.org/officeDocument/2006/relationships/hyperlink" Target="https://www.scopus.com/authid/detail.uri?authorId=6603667272" TargetMode="External" Id="rId224"/><Relationship Type="http://schemas.openxmlformats.org/officeDocument/2006/relationships/hyperlink" Target="https://www.scopus.com/authid/detail.uri?authorId=57203147366" TargetMode="External" Id="rId225"/><Relationship Type="http://schemas.openxmlformats.org/officeDocument/2006/relationships/hyperlink" Target="https://www.scopus.com/authid/detail.uri?authorId=55658561300" TargetMode="External" Id="rId226"/><Relationship Type="http://schemas.openxmlformats.org/officeDocument/2006/relationships/hyperlink" Target="https://www.scopus.com/authid/detail.uri?authorId=57191953930" TargetMode="External" Id="rId227"/><Relationship Type="http://schemas.openxmlformats.org/officeDocument/2006/relationships/hyperlink" Target="https://www.scopus.com/authid/detail.uri?authorId=6507659355" TargetMode="External" Id="rId228"/><Relationship Type="http://schemas.openxmlformats.org/officeDocument/2006/relationships/hyperlink" Target="https://www.scopus.com/authid/detail.uri?authorId=16686992800" TargetMode="External" Id="rId229"/><Relationship Type="http://schemas.openxmlformats.org/officeDocument/2006/relationships/hyperlink" Target="https://www.scopus.com/authid/detail.uri?authorId=57199329065" TargetMode="External" Id="rId230"/><Relationship Type="http://schemas.openxmlformats.org/officeDocument/2006/relationships/hyperlink" Target="https://www.scopus.com/authid/detail.uri?authorId=57194039729" TargetMode="External" Id="rId231"/><Relationship Type="http://schemas.openxmlformats.org/officeDocument/2006/relationships/hyperlink" Target="https://www.scopus.com/authid/detail.uri?authorId=57194033682" TargetMode="External" Id="rId232"/><Relationship Type="http://schemas.openxmlformats.org/officeDocument/2006/relationships/hyperlink" Target="https://www.scopus.com/authid/detail.uri?authorId=57210358838" TargetMode="External" Id="rId233"/><Relationship Type="http://schemas.openxmlformats.org/officeDocument/2006/relationships/hyperlink" Target="https://www.scopus.com/authid/detail.uri?authorId=57207767364&amp;amp;eid=2-s2.0-85062839999" TargetMode="External" Id="rId234"/><Relationship Type="http://schemas.openxmlformats.org/officeDocument/2006/relationships/hyperlink" Target="https://www.scopus.com/authid/detail.uri?authorId=57192818805&amp;amp;eid=2-s2.0-85062839999" TargetMode="External" Id="rId235"/><Relationship Type="http://schemas.openxmlformats.org/officeDocument/2006/relationships/hyperlink" Target="https://www.scopus.com/authid/detail.uri?authorId=57217115805&amp;amp;eid=2-s2.0-85086314033" TargetMode="External" Id="rId236"/><Relationship Type="http://schemas.openxmlformats.org/officeDocument/2006/relationships/hyperlink" Target="https://www.scopus.com/authid/detail.uri?authorId=56486147800" TargetMode="External" Id="rId237"/><Relationship Type="http://schemas.openxmlformats.org/officeDocument/2006/relationships/hyperlink" Target="https://www.scopus.com/authid/detail.uri?authorId=57190967650" TargetMode="External" Id="rId238"/><Relationship Type="http://schemas.openxmlformats.org/officeDocument/2006/relationships/hyperlink" Target="https://www.scopus.com/authid/detail.uri?authorId=57196940070" TargetMode="External" Id="rId239"/><Relationship Type="http://schemas.openxmlformats.org/officeDocument/2006/relationships/hyperlink" Target="https://www.scopus.com/authid/detail.uri?authorId=56485457100&amp;amp;eid=2-s2.0-84921317240" TargetMode="External" Id="rId240"/><Relationship Type="http://schemas.openxmlformats.org/officeDocument/2006/relationships/hyperlink" Target="https://www.scopus.com/authid/detail.uri?authorId=57213836854" TargetMode="External" Id="rId241"/><Relationship Type="http://schemas.openxmlformats.org/officeDocument/2006/relationships/hyperlink" Target="https://www.scopus.com/authid/detail.uri?authorId=56403093300" TargetMode="External" Id="rId242"/><Relationship Type="http://schemas.openxmlformats.org/officeDocument/2006/relationships/hyperlink" Target="https://www.scopus.com/authid/detail.uri?authorId=6507672782" TargetMode="External" Id="rId243"/><Relationship Type="http://schemas.openxmlformats.org/officeDocument/2006/relationships/hyperlink" Target="https://www.scopus.com/authid/detail.uri?authorId=36183980100" TargetMode="External" Id="rId244"/><Relationship Type="http://schemas.openxmlformats.org/officeDocument/2006/relationships/hyperlink" Target="https://www.scopus.com/authid/detail.uri?authorId=56114523700" TargetMode="External" Id="rId245"/><Relationship Type="http://schemas.openxmlformats.org/officeDocument/2006/relationships/hyperlink" Target="https://www.scopus.com/authid/detail.uri?authorId=57202059464" TargetMode="External" Id="rId246"/><Relationship Type="http://schemas.openxmlformats.org/officeDocument/2006/relationships/hyperlink" Target="https://www.scopus.com/authid/detail.uri?authorId=57216486212" TargetMode="External" Id="rId247"/><Relationship Type="http://schemas.openxmlformats.org/officeDocument/2006/relationships/hyperlink" Target="https://www.scopus.com/authid/detail.uri?authorId=57207908277" TargetMode="External" Id="rId248"/><Relationship Type="http://schemas.openxmlformats.org/officeDocument/2006/relationships/hyperlink" Target="https://www.scopus.com/authid/detail.uri?authorId=57211287503" TargetMode="External" Id="rId249"/><Relationship Type="http://schemas.openxmlformats.org/officeDocument/2006/relationships/hyperlink" Target="https://www.scopus.com/authid/detail.uri?authorId=57194431824" TargetMode="External" Id="rId250"/><Relationship Type="http://schemas.openxmlformats.org/officeDocument/2006/relationships/hyperlink" Target="https://www.scopus.com/authid/detail.uri?authorId=8889499100" TargetMode="External" Id="rId251"/><Relationship Type="http://schemas.openxmlformats.org/officeDocument/2006/relationships/hyperlink" Target="https://www.scopus.com/authid/detail.uri?authorId=9434092100" TargetMode="External" Id="rId252"/><Relationship Type="http://schemas.openxmlformats.org/officeDocument/2006/relationships/hyperlink" Target="https://www.scopus.com/authid/detail.uri?authorId=36089205300" TargetMode="External" Id="rId253"/><Relationship Type="http://schemas.openxmlformats.org/officeDocument/2006/relationships/hyperlink" Target="https://www.scopus.com/authid/detail.uri?authorId=6506562747" TargetMode="External" Id="rId254"/><Relationship Type="http://schemas.openxmlformats.org/officeDocument/2006/relationships/hyperlink" Target="https://www.scopus.com/authid/detail.uri?authorId=57208083453" TargetMode="External" Id="rId255"/><Relationship Type="http://schemas.openxmlformats.org/officeDocument/2006/relationships/hyperlink" Target="https://www.scopus.com/authid/detail.uri?authorId=57192542611" TargetMode="External" Id="rId256"/><Relationship Type="http://schemas.openxmlformats.org/officeDocument/2006/relationships/hyperlink" Target="https://www.scopus.com/authid/detail.uri?authorId=57203885630&amp;amp;eid=2-s2.0-85053395927" TargetMode="External" Id="rId257"/><Relationship Type="http://schemas.openxmlformats.org/officeDocument/2006/relationships/hyperlink" Target="https://www.scopus.com/authid/detail.uri?authorId=55226675100" TargetMode="External" Id="rId258"/><Relationship Type="http://schemas.openxmlformats.org/officeDocument/2006/relationships/hyperlink" Target="https://www.scopus.com/authid/detail.uri?authorId=56866413200" TargetMode="External" Id="rId259"/><Relationship Type="http://schemas.openxmlformats.org/officeDocument/2006/relationships/hyperlink" Target="https://www.scopus.com/authid/detail.uri?authorId=57201729490" TargetMode="External" Id="rId260"/><Relationship Type="http://schemas.openxmlformats.org/officeDocument/2006/relationships/hyperlink" Target="https://www.scopus.com/authid/detail.uri?authorId=57209097471" TargetMode="External" Id="rId261"/><Relationship Type="http://schemas.openxmlformats.org/officeDocument/2006/relationships/hyperlink" Target="https://www.scopus.com/authid/detail.uri?authorId=57188758923" TargetMode="External" Id="rId262"/><Relationship Type="http://schemas.openxmlformats.org/officeDocument/2006/relationships/hyperlink" Target="https://www.scopus.com/authid/detail.uri?authorId=57189311514&amp;amp;eid=2-s2.0-84968884413" TargetMode="External" Id="rId263"/><Relationship Type="http://schemas.openxmlformats.org/officeDocument/2006/relationships/hyperlink" Target="https://www.scopus.com/authid/detail.uri?authorId=24399259200" TargetMode="External" Id="rId264"/><Relationship Type="http://schemas.openxmlformats.org/officeDocument/2006/relationships/hyperlink" Target="https://www.scopus.com/authid/detail.uri?authorId=57216296346" TargetMode="External" Id="rId265"/><Relationship Type="http://schemas.openxmlformats.org/officeDocument/2006/relationships/hyperlink" Target="https://www.scopus.com/authid/detail.uri?authorId=57208036711&amp;amp;eid=2-s2.0-85063626374" TargetMode="External" Id="rId266"/><Relationship Type="http://schemas.openxmlformats.org/officeDocument/2006/relationships/hyperlink" Target="https://www.scopus.com/authid/detail.uri?origin=resultslist&amp;authorId=57194714030" TargetMode="External" Id="rId267"/><Relationship Type="http://schemas.openxmlformats.org/officeDocument/2006/relationships/hyperlink" Target="https://www.scopus.com/authid/detail.uri?authorId=7101884027" TargetMode="External" Id="rId268"/><Relationship Type="http://schemas.openxmlformats.org/officeDocument/2006/relationships/hyperlink" Target="https://www.scopus.com/authid/detail.uri?authorId=56485978800" TargetMode="External" Id="rId269"/><Relationship Type="http://schemas.openxmlformats.org/officeDocument/2006/relationships/hyperlink" Target="https://www.scopus.com/authid/detail.uri?authorId=57216434058" TargetMode="External" Id="rId270"/><Relationship Type="http://schemas.openxmlformats.org/officeDocument/2006/relationships/hyperlink" Target="https://www.scopus.com/authid/detail.uri?authorId=57216439548" TargetMode="External" Id="rId271"/><Relationship Type="http://schemas.openxmlformats.org/officeDocument/2006/relationships/hyperlink" Target="https://www.scopus.com/authid/detail.uri?authorId=57207762383" TargetMode="External" Id="rId272"/><Relationship Type="http://schemas.openxmlformats.org/officeDocument/2006/relationships/hyperlink" Target="https://www.scopus.com/authid/detail.uri?authorId=7003848906" TargetMode="External" Id="rId273"/><Relationship Type="http://schemas.openxmlformats.org/officeDocument/2006/relationships/hyperlink" Target="https://www.scopus.com/authid/detail.uri?authorId=57189386760" TargetMode="External" Id="rId274"/><Relationship Type="http://schemas.openxmlformats.org/officeDocument/2006/relationships/hyperlink" Target="https://www.scopus.com/authid/detail.uri?authorId=6603023430" TargetMode="External" Id="rId275"/><Relationship Type="http://schemas.openxmlformats.org/officeDocument/2006/relationships/hyperlink" Target="https://www.scopus.com/authid/detail.uri?authorId=57201604404" TargetMode="External" Id="rId276"/><Relationship Type="http://schemas.openxmlformats.org/officeDocument/2006/relationships/hyperlink" Target="https://www.scopus.com/authid/detail.uri?authorId=57208026679" TargetMode="External" Id="rId277"/><Relationship Type="http://schemas.openxmlformats.org/officeDocument/2006/relationships/hyperlink" Target="https://www.scopus.com/authid/detail.uri?authorId=57105743600" TargetMode="External" Id="rId278"/><Relationship Type="http://schemas.openxmlformats.org/officeDocument/2006/relationships/hyperlink" Target="https://www.scopus.com/authid/detail.uri?authorId=6602185126" TargetMode="External" Id="rId279"/><Relationship Type="http://schemas.openxmlformats.org/officeDocument/2006/relationships/hyperlink" Target="https://www.scopus.com/authid/detail.uri?authorId=9533618500" TargetMode="External" Id="rId280"/><Relationship Type="http://schemas.openxmlformats.org/officeDocument/2006/relationships/hyperlink" Target="https://www.scopus.com/authid/detail.uri?authorId=6506997466" TargetMode="External" Id="rId281"/><Relationship Type="http://schemas.openxmlformats.org/officeDocument/2006/relationships/hyperlink" Target="https://www.scopus.com/authid/detail.uri?authorId=55940519400" TargetMode="External" Id="rId282"/><Relationship Type="http://schemas.openxmlformats.org/officeDocument/2006/relationships/hyperlink" Target="https://www.scopus.com/authid/detail.uri?authorId=6603248549" TargetMode="External" Id="rId283"/><Relationship Type="http://schemas.openxmlformats.org/officeDocument/2006/relationships/hyperlink" Target="https://www.scopus.com/authid/detail.uri?authorId=9535153800" TargetMode="External" Id="rId284"/><Relationship Type="http://schemas.openxmlformats.org/officeDocument/2006/relationships/hyperlink" Target="https://www.scopus.com/authid/detail.uri?authorId=57008903400" TargetMode="External" Id="rId285"/><Relationship Type="http://schemas.openxmlformats.org/officeDocument/2006/relationships/hyperlink" Target="https://www.scopus.com/authid/detail.uri?authorId=7006546248" TargetMode="External" Id="rId286"/><Relationship Type="http://schemas.openxmlformats.org/officeDocument/2006/relationships/hyperlink" Target="https://www.scopus.com/authid/detail.uri?authorId=36104503000" TargetMode="External" Id="rId287"/><Relationship Type="http://schemas.openxmlformats.org/officeDocument/2006/relationships/hyperlink" Target="https://www.scopus.com/authid/detail.uri?authorId=55659255500" TargetMode="External" Id="rId288"/><Relationship Type="http://schemas.openxmlformats.org/officeDocument/2006/relationships/hyperlink" Target="https://www.scopus.com/authid/detail.uri?authorId=24723271500" TargetMode="External" Id="rId289"/><Relationship Type="http://schemas.openxmlformats.org/officeDocument/2006/relationships/hyperlink" Target="https://www.scopus.com/authid/detail.uri?authorId=56825402600" TargetMode="External" Id="rId290"/><Relationship Type="http://schemas.openxmlformats.org/officeDocument/2006/relationships/hyperlink" Target="https://www.scopus.com/authid/detail.uri?authorId=57209338164" TargetMode="External" Id="rId291"/><Relationship Type="http://schemas.openxmlformats.org/officeDocument/2006/relationships/hyperlink" Target="https://www.scopus.com/authid/detail.uri?authorId=57192680688" TargetMode="External" Id="rId292"/><Relationship Type="http://schemas.openxmlformats.org/officeDocument/2006/relationships/hyperlink" Target="https://www.scopus.com/authid/detail.uri?authorId=7801330008&amp;amp;eid=2-s2.0-4444250220" TargetMode="External" Id="rId293"/><Relationship Type="http://schemas.openxmlformats.org/officeDocument/2006/relationships/hyperlink" Target="https://www.scopus.com/authid/detail.uri?authorId=7102831556" TargetMode="External" Id="rId294"/><Relationship Type="http://schemas.openxmlformats.org/officeDocument/2006/relationships/hyperlink" Target="https://www.scopus.com/authid/detail.uri?authorId=24462357100" TargetMode="External" Id="rId295"/><Relationship Type="http://schemas.openxmlformats.org/officeDocument/2006/relationships/hyperlink" Target="https://www.scopus.com/authid/detail.uri?authorId=7006145081" TargetMode="External" Id="rId296"/><Relationship Type="http://schemas.openxmlformats.org/officeDocument/2006/relationships/hyperlink" Target="https://www.scopus.com/authid/detail.uri?authorId=57207256297" TargetMode="External" Id="rId297"/><Relationship Type="http://schemas.openxmlformats.org/officeDocument/2006/relationships/hyperlink" Target="https://www.scopus.com/authid/detail.uri?authorId=57200823898" TargetMode="External" Id="rId298"/><Relationship Type="http://schemas.openxmlformats.org/officeDocument/2006/relationships/hyperlink" Target="https://www.scopus.com/authid/detail.uri?authorId=55568512035" TargetMode="External" Id="rId299"/><Relationship Type="http://schemas.openxmlformats.org/officeDocument/2006/relationships/hyperlink" Target="https://www.scopus.com/authid/detail.uri?authorId=57204560890" TargetMode="External" Id="rId300"/><Relationship Type="http://schemas.openxmlformats.org/officeDocument/2006/relationships/hyperlink" Target="https://www.scopus.com/authid/detail.uri?authorId=57194029567" TargetMode="External" Id="rId301"/><Relationship Type="http://schemas.openxmlformats.org/officeDocument/2006/relationships/hyperlink" Target="https://www.scopus.com/authid/detail.uri?authorId=15731749700" TargetMode="External" Id="rId302"/><Relationship Type="http://schemas.openxmlformats.org/officeDocument/2006/relationships/hyperlink" Target="https://www.scopus.com/authid/detail.uri?authorId=57208035034" TargetMode="External" Id="rId303"/><Relationship Type="http://schemas.openxmlformats.org/officeDocument/2006/relationships/hyperlink" Target="https://www.scopus.com/authid/detail.uri?authorId=57189383519" TargetMode="External" Id="rId304"/><Relationship Type="http://schemas.openxmlformats.org/officeDocument/2006/relationships/hyperlink" Target="https://www.scopus.com/authid/detail.uri?authorId=9533889000" TargetMode="External" Id="rId305"/><Relationship Type="http://schemas.openxmlformats.org/officeDocument/2006/relationships/hyperlink" Target="https://www.scopus.com/authid/detail.uri?authorId=57209099716" TargetMode="External" Id="rId306"/><Relationship Type="http://schemas.openxmlformats.org/officeDocument/2006/relationships/hyperlink" Target="https://www.scopus.com/authid/detail.uri?authorId=35763209300" TargetMode="External" Id="rId307"/><Relationship Type="http://schemas.openxmlformats.org/officeDocument/2006/relationships/hyperlink" Target="http://www.scopus.com/authid/detail.uri?authorId=37461951800" TargetMode="External" Id="rId308"/><Relationship Type="http://schemas.openxmlformats.org/officeDocument/2006/relationships/hyperlink" Target="https://www.scopus.com/authid/detail.uri?authorId=16402717600" TargetMode="External" Id="rId309"/><Relationship Type="http://schemas.openxmlformats.org/officeDocument/2006/relationships/hyperlink" Target="https://www.scopus.com/authid/detail.uri?authorId=57006705600" TargetMode="External" Id="rId310"/><Relationship Type="http://schemas.openxmlformats.org/officeDocument/2006/relationships/hyperlink" Target="https://www.scopus.com/authid/detail.uri?authorId=57215374156" TargetMode="External" Id="rId311"/><Relationship Type="http://schemas.openxmlformats.org/officeDocument/2006/relationships/hyperlink" Target="https://www.scopus.com/authid/detail.uri?authorId=56486005600" TargetMode="External" Id="rId312"/><Relationship Type="http://schemas.openxmlformats.org/officeDocument/2006/relationships/hyperlink" Target="https://www.scopus.com/authid/detail.uri?authorId=36632898200" TargetMode="External" Id="rId313"/><Relationship Type="http://schemas.openxmlformats.org/officeDocument/2006/relationships/hyperlink" Target="https://www.scopus.com/authid/detail.uri?authorId=55891027200" TargetMode="External" Id="rId314"/><Relationship Type="http://schemas.openxmlformats.org/officeDocument/2006/relationships/hyperlink" Target="https://www.scopus.com/authid/detail.uri?authorId=57209317643" TargetMode="External" Id="rId315"/><Relationship Type="http://schemas.openxmlformats.org/officeDocument/2006/relationships/hyperlink" Target="https://www.scopus.com/authid/detail.uri?authorId=6603686093" TargetMode="External" Id="rId316"/><Relationship Type="http://schemas.openxmlformats.org/officeDocument/2006/relationships/hyperlink" Target="https://www.scopus.com/authid/detail.uri?authorId=57208907089" TargetMode="External" Id="rId317"/><Relationship Type="http://schemas.openxmlformats.org/officeDocument/2006/relationships/hyperlink" Target="https://www.scopus.com/authid/detail.uri?authorId=55225675900" TargetMode="External" Id="rId318"/><Relationship Type="http://schemas.openxmlformats.org/officeDocument/2006/relationships/hyperlink" Target="https://www.scopus.com/authid/detail.uri?authorId=56962726800" TargetMode="External" Id="rId319"/><Relationship Type="http://schemas.openxmlformats.org/officeDocument/2006/relationships/hyperlink" Target="https://www.scopus.com/authid/detail.uri?authorId=24484132300" TargetMode="External" Id="rId320"/><Relationship Type="http://schemas.openxmlformats.org/officeDocument/2006/relationships/hyperlink" Target="https://www.scopus.com/authid/detail.uri?authorId=55976039200" TargetMode="External" Id="rId321"/><Relationship Type="http://schemas.openxmlformats.org/officeDocument/2006/relationships/hyperlink" Target="https://www.scopus.com/authid/detail.uri?authorId=57202210250" TargetMode="External" Id="rId322"/><Relationship Type="http://schemas.openxmlformats.org/officeDocument/2006/relationships/hyperlink" Target="https://www.scopus.com/authid/detail.uri?authorId=24484091300" TargetMode="External" Id="rId323"/><Relationship Type="http://schemas.openxmlformats.org/officeDocument/2006/relationships/hyperlink" Target="https://www.scopus.com/authid/detail.uri?authorId=57189376280" TargetMode="External" Id="rId324"/><Relationship Type="http://schemas.openxmlformats.org/officeDocument/2006/relationships/hyperlink" Target="https://www.scopus.com/authid/detail.uri?authorId=24461662400" TargetMode="External" Id="rId325"/><Relationship Type="http://schemas.openxmlformats.org/officeDocument/2006/relationships/hyperlink" Target="https://www.scopus.com/authid/detail.uri?authorId=6602413184" TargetMode="External" Id="rId326"/><Relationship Type="http://schemas.openxmlformats.org/officeDocument/2006/relationships/hyperlink" Target="https://www.scopus.com/authid/detail.uri?authorId=27867781600" TargetMode="External" Id="rId327"/><Relationship Type="http://schemas.openxmlformats.org/officeDocument/2006/relationships/hyperlink" Target="https://www.scopus.com/authid/detail.uri?authorId=24480010500" TargetMode="External" Id="rId328"/><Relationship Type="http://schemas.openxmlformats.org/officeDocument/2006/relationships/hyperlink" Target="https://www.scopus.com/authid/detail.uri?authorId=15072038900" TargetMode="External" Id="rId329"/><Relationship Type="http://schemas.openxmlformats.org/officeDocument/2006/relationships/hyperlink" Target="https://www.scopus.com/authid/detail.uri?authorId=57211976635" TargetMode="External" Id="rId330"/><Relationship Type="http://schemas.openxmlformats.org/officeDocument/2006/relationships/hyperlink" Target="https://www.scopus.com/authid/detail.uri?authorId=57216346667" TargetMode="External" Id="rId331"/><Relationship Type="http://schemas.openxmlformats.org/officeDocument/2006/relationships/hyperlink" Target="https://www.scopus.com/authid/detail.uri?authorId=35763451400" TargetMode="External" Id="rId332"/><Relationship Type="http://schemas.openxmlformats.org/officeDocument/2006/relationships/hyperlink" Target="https://www.scopus.com/authid/detail.uri?authorId=57207762874" TargetMode="External" Id="rId333"/><Relationship Type="http://schemas.openxmlformats.org/officeDocument/2006/relationships/hyperlink" Target="https://www.scopus.com/authid/detail.uri?authorId=8912359000" TargetMode="External" Id="rId334"/><Relationship Type="http://schemas.openxmlformats.org/officeDocument/2006/relationships/hyperlink" Target="https://www.scopus.com/authid/detail.uri?authorId=6507247411" TargetMode="External" Id="rId335"/><Relationship Type="http://schemas.openxmlformats.org/officeDocument/2006/relationships/hyperlink" Target="https://www.scopus.com/authid/detail.uri?authorId=57203139749" TargetMode="External" Id="rId336"/><Relationship Type="http://schemas.openxmlformats.org/officeDocument/2006/relationships/hyperlink" Target="https://www.scopus.com/authid/detail.uri?authorId=57207769187" TargetMode="External" Id="rId337"/><Relationship Type="http://schemas.openxmlformats.org/officeDocument/2006/relationships/hyperlink" Target="https://www.scopus.com/authid/detail.uri?authorId=7004018101" TargetMode="External" Id="rId338"/><Relationship Type="http://schemas.openxmlformats.org/officeDocument/2006/relationships/hyperlink" Target="https://www.scopus.com/authid/detail.uri?authorId=56439484500" TargetMode="External" Id="rId339"/><Relationship Type="http://schemas.openxmlformats.org/officeDocument/2006/relationships/hyperlink" Target="https://www.scopus.com/authid/detail.uri?authorId=7005837246" TargetMode="External" Id="rId340"/><Relationship Type="http://schemas.openxmlformats.org/officeDocument/2006/relationships/hyperlink" Target="https://www.scopus.com/authid/detail.uri?authorId=36069743200" TargetMode="External" Id="rId341"/><Relationship Type="http://schemas.openxmlformats.org/officeDocument/2006/relationships/hyperlink" Target="https://www.scopus.com/authid/detail.uri?authorId=16426533400" TargetMode="External" Id="rId342"/><Relationship Type="http://schemas.openxmlformats.org/officeDocument/2006/relationships/hyperlink" Target="https://www.scopus.com/authid/detail.uri?authorId=6507141222" TargetMode="External" Id="rId343"/><Relationship Type="http://schemas.openxmlformats.org/officeDocument/2006/relationships/hyperlink" Target="https://www.scopus.com/authid/detail.uri?authorId=6507534086" TargetMode="External" Id="rId344"/><Relationship Type="http://schemas.openxmlformats.org/officeDocument/2006/relationships/hyperlink" Target="https://www.scopus.com/authid/detail.uri?authorId=56486141900" TargetMode="External" Id="rId345"/><Relationship Type="http://schemas.openxmlformats.org/officeDocument/2006/relationships/hyperlink" Target="https://www.scopus.com/authid/detail.uri?authorId=15838132300" TargetMode="External" Id="rId346"/><Relationship Type="http://schemas.openxmlformats.org/officeDocument/2006/relationships/hyperlink" Target="https://www.scopus.com/authid/detail.uri?authorId=36182104500" TargetMode="External" Id="rId347"/><Relationship Type="http://schemas.openxmlformats.org/officeDocument/2006/relationships/hyperlink" Target="https://www.scopus.com/authid/detail.uri?authorId=57210371663" TargetMode="External" Id="rId348"/><Relationship Type="http://schemas.openxmlformats.org/officeDocument/2006/relationships/hyperlink" Target="https://www.scopus.com/authid/detail.uri?authorId=15770281300" TargetMode="External" Id="rId349"/><Relationship Type="http://schemas.openxmlformats.org/officeDocument/2006/relationships/hyperlink" Target="https://www.scopus.com/authid/detail.uri?authorId=9637928200" TargetMode="External" Id="rId350"/><Relationship Type="http://schemas.openxmlformats.org/officeDocument/2006/relationships/hyperlink" Target="https://www.scopus.com/authid/detail.uri?authorId=23974032700" TargetMode="External" Id="rId351"/><Relationship Type="http://schemas.openxmlformats.org/officeDocument/2006/relationships/hyperlink" Target="https://www.scopus.com/authid/detail.uri?authorId=57203148553" TargetMode="External" Id="rId352"/><Relationship Type="http://schemas.openxmlformats.org/officeDocument/2006/relationships/hyperlink" Target="https://www.scopus.com/authid/detail.uri?authorId=15519673800" TargetMode="External" Id="rId353"/><Relationship Type="http://schemas.openxmlformats.org/officeDocument/2006/relationships/hyperlink" Target="https://www.scopus.com/authid/detail.uri?authorId=20434500500" TargetMode="External" Id="rId354"/><Relationship Type="http://schemas.openxmlformats.org/officeDocument/2006/relationships/hyperlink" Target="https://www.scopus.com/authid/detail.uri?authorId=57191737209" TargetMode="External" Id="rId355"/><Relationship Type="http://schemas.openxmlformats.org/officeDocument/2006/relationships/hyperlink" Target="https://www.scopus.com/authid/detail.uri?authorId=25929592700" TargetMode="External" Id="rId356"/><Relationship Type="http://schemas.openxmlformats.org/officeDocument/2006/relationships/hyperlink" Target="https://www.scopus.com/authid/detail.uri?authorId=57214469857" TargetMode="External" Id="rId357"/><Relationship Type="http://schemas.openxmlformats.org/officeDocument/2006/relationships/hyperlink" Target="https://www.scopus.com/authid/detail.uri?authorId=57215429760" TargetMode="External" Id="rId358"/><Relationship Type="http://schemas.openxmlformats.org/officeDocument/2006/relationships/hyperlink" Target="https://www.scopus.com/authid/detail.uri?authorId=57205124595" TargetMode="External" Id="rId359"/><Relationship Type="http://schemas.openxmlformats.org/officeDocument/2006/relationships/hyperlink" Target="https://www.scopus.com/authid/detail.uri?authorId=16302534800" TargetMode="External" Id="rId360"/><Relationship Type="http://schemas.openxmlformats.org/officeDocument/2006/relationships/hyperlink" Target="https://www.scopus.com/authid/detail.uri?authorId=6507396215" TargetMode="External" Id="rId361"/><Relationship Type="http://schemas.openxmlformats.org/officeDocument/2006/relationships/hyperlink" Target="https://www.scopus.com/authid/detail.uri?authorId=16647283500" TargetMode="External" Id="rId362"/><Relationship Type="http://schemas.openxmlformats.org/officeDocument/2006/relationships/hyperlink" Target="https://www.scopus.com/authid/detail.uri?authorId=15838097700" TargetMode="External" Id="rId363"/><Relationship Type="http://schemas.openxmlformats.org/officeDocument/2006/relationships/hyperlink" Target="https://www.scopus.com/authid/detail.uri?authorId=36070041200" TargetMode="External" Id="rId364"/><Relationship Type="http://schemas.openxmlformats.org/officeDocument/2006/relationships/hyperlink" Target="https://www.scopus.com/authid/detail.uri?authorId=57203149663" TargetMode="External" Id="rId365"/><Relationship Type="http://schemas.openxmlformats.org/officeDocument/2006/relationships/hyperlink" Target="https://www.scopus.com/authid/detail.uri?authorId=24527617600" TargetMode="External" Id="rId366"/><Relationship Type="http://schemas.openxmlformats.org/officeDocument/2006/relationships/hyperlink" Target="https://www.scopus.com/authid/detail.uri?authorId=55816409100" TargetMode="External" Id="rId367"/><Relationship Type="http://schemas.openxmlformats.org/officeDocument/2006/relationships/hyperlink" Target="https://www.scopus.com/authid/detail.uri?authorId=24759512700" TargetMode="External" Id="rId368"/><Relationship Type="http://schemas.openxmlformats.org/officeDocument/2006/relationships/hyperlink" Target="https://www.scopus.com/authid/detail.uri?authorId=57207588760" TargetMode="External" Id="rId369"/><Relationship Type="http://schemas.openxmlformats.org/officeDocument/2006/relationships/hyperlink" Target="https://www.scopus.com/authid/detail.uri?authorId=57211228551" TargetMode="External" Id="rId370"/><Relationship Type="http://schemas.openxmlformats.org/officeDocument/2006/relationships/hyperlink" Target="https://www.scopus.com/authid/detail.uri?authorId=55574520100" TargetMode="External" Id="rId371"/><Relationship Type="http://schemas.openxmlformats.org/officeDocument/2006/relationships/hyperlink" Target="https://www.scopus.com/authid/detail.uri?authorId=57193453410" TargetMode="External" Id="rId372"/><Relationship Type="http://schemas.openxmlformats.org/officeDocument/2006/relationships/hyperlink" Target="https://www.scopus.com/authid/detail.uri?authorId=16403395000" TargetMode="External" Id="rId373"/><Relationship Type="http://schemas.openxmlformats.org/officeDocument/2006/relationships/hyperlink" Target="https://www.scopus.com/authid/detail.uri?origin=AuthorProfile&amp;authorId=57191968506&amp;zone=" TargetMode="External" Id="rId374"/><Relationship Type="http://schemas.openxmlformats.org/officeDocument/2006/relationships/hyperlink" Target="https://www.scopus.com/authid/detail.uri?authorId=55263234200" TargetMode="External" Id="rId375"/><Relationship Type="http://schemas.openxmlformats.org/officeDocument/2006/relationships/hyperlink" Target="https://www.scopus.com/authid/detail.uri?authorId=56728175800" TargetMode="External" Id="rId376"/><Relationship Type="http://schemas.openxmlformats.org/officeDocument/2006/relationships/hyperlink" Target="https://www.scopus.com/authid/detail.uri?authorId=57205541384" TargetMode="External" Id="rId377"/><Relationship Type="http://schemas.openxmlformats.org/officeDocument/2006/relationships/hyperlink" Target="https://www.scopus.com/authid/detail.uri?authorId=6603919004" TargetMode="External" Id="rId378"/><Relationship Type="http://schemas.openxmlformats.org/officeDocument/2006/relationships/hyperlink" Target="https://www.scopus.com/authid/detail.uri?authorId=24480225200" TargetMode="External" Id="rId379"/><Relationship Type="http://schemas.openxmlformats.org/officeDocument/2006/relationships/hyperlink" Target="https://www.scopus.com/authid/detail.uri?authorId=6701878527" TargetMode="External" Id="rId380"/><Relationship Type="http://schemas.openxmlformats.org/officeDocument/2006/relationships/hyperlink" Target="https://www.scopus.com/authid/detail.uri?authorId=55816901200" TargetMode="External" Id="rId381"/><Relationship Type="http://schemas.openxmlformats.org/officeDocument/2006/relationships/hyperlink" Target="https://www.scopus.com/authid/detail.uri?authorId=56112737600" TargetMode="External" Id="rId382"/><Relationship Type="http://schemas.openxmlformats.org/officeDocument/2006/relationships/hyperlink" Target="https://www.scopus.com/authid/detail.uri?authorId=57194480930" TargetMode="External" Id="rId383"/><Relationship Type="http://schemas.openxmlformats.org/officeDocument/2006/relationships/hyperlink" Target="https://www.scopus.com/authid/detail.uri?authorId=35577492600&amp;amp;eid=2-s2.0-85060861279" TargetMode="External" Id="rId384"/><Relationship Type="http://schemas.openxmlformats.org/officeDocument/2006/relationships/hyperlink" Target="https://www.scopus.com/authid/detail.uri?authorId=57188571542" TargetMode="External" Id="rId385"/><Relationship Type="http://schemas.openxmlformats.org/officeDocument/2006/relationships/hyperlink" Target="https://www.scopus.com/authid/detail.uri?authorId=57211556518" TargetMode="External" Id="rId386"/><Relationship Type="http://schemas.openxmlformats.org/officeDocument/2006/relationships/hyperlink" Target="https://www.scopus.com/authid/detail.uri?authorId=8214896500" TargetMode="External" Id="rId387"/><Relationship Type="http://schemas.openxmlformats.org/officeDocument/2006/relationships/hyperlink" Target="https://www.scopus.com/authid/detail.uri?authorId=57207767352" TargetMode="External" Id="rId388"/><Relationship Type="http://schemas.openxmlformats.org/officeDocument/2006/relationships/hyperlink" Target="https://www.scopus.com/authid/detail.uri?authorId=57194035858" TargetMode="External" Id="rId389"/><Relationship Type="http://schemas.openxmlformats.org/officeDocument/2006/relationships/hyperlink" Target="https://www.scopus.com/authid/detail.uri?authorId=6602841726" TargetMode="External" Id="rId390"/><Relationship Type="http://schemas.openxmlformats.org/officeDocument/2006/relationships/hyperlink" Target="https://www.scopus.com/authid/detail.uri?authorId=57211145204" TargetMode="External" Id="rId391"/><Relationship Type="http://schemas.openxmlformats.org/officeDocument/2006/relationships/hyperlink" Target="https://www.scopus.com/authid/detail.uri?authorId=56685704800" TargetMode="External" Id="rId392"/><Relationship Type="http://schemas.openxmlformats.org/officeDocument/2006/relationships/hyperlink" Target="https://www.scopus.com/authid/detail.uri?authorId=57193824829" TargetMode="External" Id="rId393"/><Relationship Type="http://schemas.openxmlformats.org/officeDocument/2006/relationships/hyperlink" Target="https://www.scopus.com/authid/detail.uri?authorId=14523615200" TargetMode="External" Id="rId394"/><Relationship Type="http://schemas.openxmlformats.org/officeDocument/2006/relationships/hyperlink" Target="https://www.scopus.com/authid/detail.uri?authorId=12797305300" TargetMode="External" Id="rId395"/><Relationship Type="http://schemas.openxmlformats.org/officeDocument/2006/relationships/hyperlink" Target="https://www.scopus.com/authid/detail.uri?authorId=23135884800" TargetMode="External" Id="rId396"/><Relationship Type="http://schemas.openxmlformats.org/officeDocument/2006/relationships/hyperlink" Target="https://www.scopus.com/authid/detail.uri?authorId=35763123500" TargetMode="External" Id="rId397"/><Relationship Type="http://schemas.openxmlformats.org/officeDocument/2006/relationships/hyperlink" Target="https://www.scopus.com/authid/detail.uri?authorId=57190664123" TargetMode="External" Id="rId398"/><Relationship Type="http://schemas.openxmlformats.org/officeDocument/2006/relationships/hyperlink" Target="https://www.scopus.com/authid/detail.uri?authorId=57194038934" TargetMode="External" Id="rId399"/><Relationship Type="http://schemas.openxmlformats.org/officeDocument/2006/relationships/hyperlink" Target="https://www.scopus.com/authid/detail.uri?authorId=56485859400" TargetMode="External" Id="rId400"/><Relationship Type="http://schemas.openxmlformats.org/officeDocument/2006/relationships/hyperlink" Target="https://www.scopus.com/authid/detail.uri?authorId=57217062527" TargetMode="External" Id="rId401"/><Relationship Type="http://schemas.openxmlformats.org/officeDocument/2006/relationships/hyperlink" Target="https://www.scopus.com/authid/detail.uri?authorId=57194045937" TargetMode="External" Id="rId402"/><Relationship Type="http://schemas.openxmlformats.org/officeDocument/2006/relationships/hyperlink" Target="https://www.scopus.com/authid/detail.uri?authorId=57188622143" TargetMode="External" Id="rId403"/><Relationship Type="http://schemas.openxmlformats.org/officeDocument/2006/relationships/hyperlink" Target="https://www.scopus.com/authid/detail.uri?origin=AuthorProfile&amp;authorId=57201648823" TargetMode="External" Id="rId404"/><Relationship Type="http://schemas.openxmlformats.org/officeDocument/2006/relationships/hyperlink" Target="https://www.scopus.com/authid/detail.uri?authorId=24342258300" TargetMode="External" Id="rId405"/><Relationship Type="http://schemas.openxmlformats.org/officeDocument/2006/relationships/hyperlink" Target="https://www.scopus.com/authid/detail.uri?authorId=56784334400" TargetMode="External" Id="rId406"/><Relationship Type="http://schemas.openxmlformats.org/officeDocument/2006/relationships/hyperlink" Target="https://www.scopus.com/authid/detail.uri?authorId=57191962512" TargetMode="External" Id="rId407"/><Relationship Type="http://schemas.openxmlformats.org/officeDocument/2006/relationships/hyperlink" Target="https://www.scopus.com/authid/detail.uri?authorId=57189377891" TargetMode="External" Id="rId408"/><Relationship Type="http://schemas.openxmlformats.org/officeDocument/2006/relationships/hyperlink" Target="https://www.scopus.com/authid/detail.uri?authorId=57217589878" TargetMode="External" Id="rId409"/><Relationship Type="http://schemas.openxmlformats.org/officeDocument/2006/relationships/hyperlink" Target="https://www.scopus.com/authid/detail.uri?authorId=57201780269" TargetMode="External" Id="rId410"/><Relationship Type="http://schemas.openxmlformats.org/officeDocument/2006/relationships/hyperlink" Target="https://www.scopus.com/authid/detail.uri?authorId=57188701728" TargetMode="External" Id="rId411"/><Relationship Type="http://schemas.openxmlformats.org/officeDocument/2006/relationships/hyperlink" Target="https://www.scopus.com/authid/detail.uri?authorId=57211750103" TargetMode="External" Id="rId412"/><Relationship Type="http://schemas.openxmlformats.org/officeDocument/2006/relationships/hyperlink" Target="https://www.scopus.com/authid/detail.uri?authorId=57201483350" TargetMode="External" Id="rId413"/><Relationship Type="http://schemas.openxmlformats.org/officeDocument/2006/relationships/hyperlink" Target="https://www.scopus.com/authid/detail.uri?authorId=57215832929" TargetMode="External" Id="rId414"/><Relationship Type="http://schemas.openxmlformats.org/officeDocument/2006/relationships/hyperlink" Target="https://www.scopus.com/authid/detail.uri?authorId=56981705200" TargetMode="External" Id="rId415"/><Relationship Type="http://schemas.openxmlformats.org/officeDocument/2006/relationships/hyperlink" Target="https://www.scopus.com/authid/detail.uri?authorId=6603262903" TargetMode="External" Id="rId416"/><Relationship Type="http://schemas.openxmlformats.org/officeDocument/2006/relationships/hyperlink" Target="https://www.scopus.com/authid/detail.uri?authorId=56911938100" TargetMode="External" Id="rId417"/><Relationship Type="http://schemas.openxmlformats.org/officeDocument/2006/relationships/hyperlink" Target="https://www.scopus.com/authid/detail.uri?authorId=57190949991" TargetMode="External" Id="rId418"/><Relationship Type="http://schemas.openxmlformats.org/officeDocument/2006/relationships/hyperlink" Target="https://www.scopus.com/authid/detail.uri?authorId=24483080100" TargetMode="External" Id="rId419"/><Relationship Type="http://schemas.openxmlformats.org/officeDocument/2006/relationships/hyperlink" Target="https://www.scopus.com/authid/detail.uri?authorId=57194036787" TargetMode="External" Id="rId420"/><Relationship Type="http://schemas.openxmlformats.org/officeDocument/2006/relationships/hyperlink" Target="https://www.scopus.com/authid/detail.uri?authorId=57193455909" TargetMode="External" Id="rId421"/><Relationship Type="http://schemas.openxmlformats.org/officeDocument/2006/relationships/hyperlink" Target="https://www.scopus.com/authid/detail.uri?authorId=16401149500" TargetMode="External" Id="rId422"/><Relationship Type="http://schemas.openxmlformats.org/officeDocument/2006/relationships/hyperlink" Target="https://www.scopus.com/authid/detail.uri?authorId=57202452099" TargetMode="External" Id="rId423"/><Relationship Type="http://schemas.openxmlformats.org/officeDocument/2006/relationships/hyperlink" Target="https://www.scopus.com/authid/detail.uri?authorId=36897443300" TargetMode="External" Id="rId424"/><Relationship Type="http://schemas.openxmlformats.org/officeDocument/2006/relationships/hyperlink" Target="https://www.scopus.com/authid/detail.uri?authorId=57208632312" TargetMode="External" Id="rId425"/><Relationship Type="http://schemas.openxmlformats.org/officeDocument/2006/relationships/hyperlink" Target="https://www.scopus.com/authid/detail.uri?authorId=57216485518&amp;amp;eid=2-s2.0-85083647740" TargetMode="External" Id="rId426"/><Relationship Type="http://schemas.openxmlformats.org/officeDocument/2006/relationships/hyperlink" Target="https://www.scopus.com/authid/detail.uri?authorId=55976111400" TargetMode="External" Id="rId427"/><Relationship Type="http://schemas.openxmlformats.org/officeDocument/2006/relationships/hyperlink" Target="https://www.scopus.com/authid/detail.uri?authorId=7801667873" TargetMode="External" Id="rId428"/><Relationship Type="http://schemas.openxmlformats.org/officeDocument/2006/relationships/hyperlink" Target="https://www.scopus.com/authid/detail.uri?authorId=8326375900" TargetMode="External" Id="rId429"/><Relationship Type="http://schemas.openxmlformats.org/officeDocument/2006/relationships/hyperlink" Target="https://www.scopus.com/authid/detail.uri?authorId=24479469700" TargetMode="External" Id="rId430"/><Relationship Type="http://schemas.openxmlformats.org/officeDocument/2006/relationships/hyperlink" Target="https://www.scopus.com/authid/detail.uri?authorId=57196074877" TargetMode="External" Id="rId431"/><Relationship Type="http://schemas.openxmlformats.org/officeDocument/2006/relationships/hyperlink" Target="https://www.scopus.com/authid/detail.uri?authorId=57210364205" TargetMode="External" Id="rId432"/><Relationship Type="http://schemas.openxmlformats.org/officeDocument/2006/relationships/hyperlink" Target="https://www.scopus.com/authid/detail.uri?authorId=15519479600" TargetMode="External" Id="rId433"/><Relationship Type="http://schemas.openxmlformats.org/officeDocument/2006/relationships/hyperlink" Target="https://www.scopus.com/authid/detail.uri?authorId=57202455354" TargetMode="External" Id="rId434"/><Relationship Type="http://schemas.openxmlformats.org/officeDocument/2006/relationships/hyperlink" Target="https://www.scopus.com/authid/detail.uri?authorId=57208645175" TargetMode="External" Id="rId435"/><Relationship Type="http://schemas.openxmlformats.org/officeDocument/2006/relationships/hyperlink" Target="https://www.scopus.com/authid/detail.uri?authorId=57195976978" TargetMode="External" Id="rId436"/><Relationship Type="http://schemas.openxmlformats.org/officeDocument/2006/relationships/hyperlink" Target="https://www.scopus.com/authid/detail.uri?authorId=15072342500" TargetMode="External" Id="rId437"/><Relationship Type="http://schemas.openxmlformats.org/officeDocument/2006/relationships/hyperlink" Target="https://www.scopus.com/authid/detail.uri?authorId=36021627200" TargetMode="External" Id="rId438"/><Relationship Type="http://schemas.openxmlformats.org/officeDocument/2006/relationships/hyperlink" Target="https://www.scopus.com/authid/detail.uri?authorId=24722940900" TargetMode="External" Id="rId439"/><Relationship Type="http://schemas.openxmlformats.org/officeDocument/2006/relationships/hyperlink" Target="https://www.scopus.com/authid/detail.uri?authorId=57194214849" TargetMode="External" Id="rId440"/><Relationship Type="http://schemas.openxmlformats.org/officeDocument/2006/relationships/hyperlink" Target="https://www.scopus.com/authid/detail.uri?authorId=57211128568" TargetMode="External" Id="rId441"/><Relationship Type="http://schemas.openxmlformats.org/officeDocument/2006/relationships/hyperlink" Target="https://www.scopus.com/authid/detail.uri?authorId=57211027250" TargetMode="External" Id="rId442"/><Relationship Type="http://schemas.openxmlformats.org/officeDocument/2006/relationships/hyperlink" Target="https://www.scopus.com/authid/detail.uri?authorId=57209322527" TargetMode="External" Id="rId443"/><Relationship Type="http://schemas.openxmlformats.org/officeDocument/2006/relationships/hyperlink" Target="https://www.scopus.com/authid/detail.uri?authorId=26654033000" TargetMode="External" Id="rId444"/><Relationship Type="http://schemas.openxmlformats.org/officeDocument/2006/relationships/hyperlink" Target="https://www.scopus.com/authid/detail.uri?authorId=36633269000" TargetMode="External" Id="rId445"/><Relationship Type="http://schemas.openxmlformats.org/officeDocument/2006/relationships/hyperlink" Target="https://www.scopus.com/authid/detail.uri?authorId=36518492100" TargetMode="External" Id="rId446"/><Relationship Type="http://schemas.openxmlformats.org/officeDocument/2006/relationships/hyperlink" Target="https://www.scopus.com/authid/detail.uri?authorId=55386924000" TargetMode="External" Id="rId447"/><Relationship Type="http://schemas.openxmlformats.org/officeDocument/2006/relationships/hyperlink" Target="https://www.scopus.com/authid/detail.uri?authorId=57192544647" TargetMode="External" Id="rId448"/><Relationship Type="http://schemas.openxmlformats.org/officeDocument/2006/relationships/hyperlink" Target="https://www.scopus.com/authid/detail.uri?authorId=56976296000" TargetMode="External" Id="rId449"/><Relationship Type="http://schemas.openxmlformats.org/officeDocument/2006/relationships/hyperlink" Target="https://www.scopus.com/authid/detail.uri?authorId=7005972663" TargetMode="External" Id="rId450"/><Relationship Type="http://schemas.openxmlformats.org/officeDocument/2006/relationships/hyperlink" Target="https://www.scopus.com/authid/detail.uri?authorId=57188710840" TargetMode="External" Id="rId451"/><Relationship Type="http://schemas.openxmlformats.org/officeDocument/2006/relationships/hyperlink" Target="https://www.scopus.com/authid/detail.uri?authorId=57202997528" TargetMode="External" Id="rId452"/><Relationship Type="http://schemas.openxmlformats.org/officeDocument/2006/relationships/hyperlink" Target="https://www.scopus.com/authid/detail.uri?authorId=6602781297" TargetMode="External" Id="rId453"/><Relationship Type="http://schemas.openxmlformats.org/officeDocument/2006/relationships/hyperlink" Target="https://www.scopus.com/authid/detail.uri?authorId=57210095482" TargetMode="External" Id="rId454"/><Relationship Type="http://schemas.openxmlformats.org/officeDocument/2006/relationships/hyperlink" Target="https://www.scopus.com/authid/detail.uri?authorId=57207779807" TargetMode="External" Id="rId455"/><Relationship Type="http://schemas.openxmlformats.org/officeDocument/2006/relationships/hyperlink" Target="https://www.scopus.com/authid/detail.uri?authorId=57200139266" TargetMode="External" Id="rId456"/><Relationship Type="http://schemas.openxmlformats.org/officeDocument/2006/relationships/hyperlink" Target="https://www.scopus.com/authid/detail.uri?authorId=57204559813" TargetMode="External" Id="rId457"/><Relationship Type="http://schemas.openxmlformats.org/officeDocument/2006/relationships/hyperlink" Target="https://www.scopus.com/authid/detail.uri?authorId=56124744100" TargetMode="External" Id="rId458"/><Relationship Type="http://schemas.openxmlformats.org/officeDocument/2006/relationships/hyperlink" Target="https://www.scopus.com/authid/detail.uri?authorId=57217113510" TargetMode="External" Id="rId459"/><Relationship Type="http://schemas.openxmlformats.org/officeDocument/2006/relationships/hyperlink" Target="https://www.scopus.com/authid/detail.uri?authorId=57210344486" TargetMode="External" Id="rId460"/><Relationship Type="http://schemas.openxmlformats.org/officeDocument/2006/relationships/hyperlink" Target="https://www.scopus.com/authid/detail.uri?authorId=57202799599" TargetMode="External" Id="rId461"/><Relationship Type="http://schemas.openxmlformats.org/officeDocument/2006/relationships/hyperlink" Target="https://www.scopus.com/authid/detail.uri?authorId=57201728980" TargetMode="External" Id="rId462"/><Relationship Type="http://schemas.openxmlformats.org/officeDocument/2006/relationships/hyperlink" Target="https://www.scopus.com/authid/detail.uri?authorId=26431566700" TargetMode="External" Id="rId463"/><Relationship Type="http://schemas.openxmlformats.org/officeDocument/2006/relationships/hyperlink" Target="https://www.scopus.com/authid/detail.uri?authorId=57207771344" TargetMode="External" Id="rId464"/><Relationship Type="http://schemas.openxmlformats.org/officeDocument/2006/relationships/hyperlink" Target="https://www.scopus.com/authid/detail.uri?authorId=55225551300" TargetMode="External" Id="rId465"/><Relationship Type="http://schemas.openxmlformats.org/officeDocument/2006/relationships/hyperlink" Target="https://www.scopus.com/authid/detail.uri?authorId=6506160916" TargetMode="External" Id="rId466"/><Relationship Type="http://schemas.openxmlformats.org/officeDocument/2006/relationships/hyperlink" Target="https://www.scopus.com/authid/detail.uri?authorId=6602623478" TargetMode="External" Id="rId467"/><Relationship Type="http://schemas.openxmlformats.org/officeDocument/2006/relationships/hyperlink" Target="http://www.scopus.com/authid/detail.uri?authorId=57216335450" TargetMode="External" Id="rId468"/><Relationship Type="http://schemas.openxmlformats.org/officeDocument/2006/relationships/hyperlink" Target="https://www.scopus.com/authid/detail.uri?authorId=57195590211" TargetMode="External" Id="rId469"/><Relationship Type="http://schemas.openxmlformats.org/officeDocument/2006/relationships/hyperlink" Target="https://www.scopus.com/authid/detail.uri?authorId=9274594000" TargetMode="External" Id="rId470"/><Relationship Type="http://schemas.openxmlformats.org/officeDocument/2006/relationships/hyperlink" Target="https://www.scopus.com/authid/detail.uri?authorId=56485954400" TargetMode="External" Id="rId471"/><Relationship Type="http://schemas.openxmlformats.org/officeDocument/2006/relationships/hyperlink" Target="https://www.scopus.com/authid/detail.uri?authorId=56440113300" TargetMode="External" Id="rId472"/><Relationship Type="http://schemas.openxmlformats.org/officeDocument/2006/relationships/hyperlink" Target="https://www.scopus.com/authid/detail.uri?authorId=6507966386" TargetMode="External" Id="rId473"/><Relationship Type="http://schemas.openxmlformats.org/officeDocument/2006/relationships/hyperlink" Target="https://www.scopus.com/authid/detail.uri?authorId=57210410019" TargetMode="External" Id="rId474"/><Relationship Type="http://schemas.openxmlformats.org/officeDocument/2006/relationships/hyperlink" Target="https://www.scopus.com/authid/detail.uri?authorId=57188703184" TargetMode="External" Id="rId475"/><Relationship Type="http://schemas.openxmlformats.org/officeDocument/2006/relationships/hyperlink" Target="https://www.scopus.com/authid/detail.uri?authorId=57191968075" TargetMode="External" Id="rId476"/><Relationship Type="http://schemas.openxmlformats.org/officeDocument/2006/relationships/hyperlink" Target="https://www.scopus.com/authid/detail.uri?authorId=15319567400" TargetMode="External" Id="rId477"/><Relationship Type="http://schemas.openxmlformats.org/officeDocument/2006/relationships/hyperlink" Target="https://www.scopus.com/authid/detail.uri?authorId=57195530306" TargetMode="External" Id="rId478"/><Relationship Type="http://schemas.openxmlformats.org/officeDocument/2006/relationships/hyperlink" Target="https://www.scopus.com/authid/detail.uri?authorId=57214222033" TargetMode="External" Id="rId479"/><Relationship Type="http://schemas.openxmlformats.org/officeDocument/2006/relationships/hyperlink" Target="https://www.scopus.com/authid/detail.uri?authorId=57209637824" TargetMode="External" Id="rId48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4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4.43" defaultRowHeight="15" customHeight="1"/>
  <cols>
    <col width="6.86" customWidth="1" style="303" min="1" max="1"/>
    <col width="27.29" customWidth="1" style="303" min="2" max="2"/>
    <col outlineLevel="1" width="12.43" customWidth="1" style="303" min="3" max="3"/>
    <col width="10.43" customWidth="1" style="303" min="4" max="4"/>
    <col outlineLevel="1" width="9.43" customWidth="1" style="303" min="5" max="5"/>
    <col outlineLevel="1" width="10.71" customWidth="1" style="303" min="6" max="6"/>
    <col outlineLevel="1" width="9.289999999999999" customWidth="1" style="303" min="7" max="7"/>
    <col outlineLevel="1" width="9.140000000000001" customWidth="1" style="303" min="8" max="8"/>
    <col outlineLevel="1" width="10" customWidth="1" style="303" min="9" max="9"/>
    <col outlineLevel="1" width="9.57" customWidth="1" style="303" min="10" max="10"/>
    <col width="7.29" customWidth="1" style="303" min="11" max="11"/>
    <col width="12.71" customWidth="1" style="303" min="12" max="12"/>
    <col width="7.29" customWidth="1" style="303" min="13" max="13"/>
    <col hidden="1" outlineLevel="1" width="19.14" customWidth="1" style="303" min="14" max="14"/>
    <col hidden="1" outlineLevel="1" width="8.710000000000001" customWidth="1" style="303" min="15" max="15"/>
    <col hidden="1" outlineLevel="1" width="7.29" customWidth="1" style="303" min="16" max="16"/>
    <col hidden="1" outlineLevel="1" width="23.14" customWidth="1" style="303" min="17" max="17"/>
    <col width="96.29000000000001" customWidth="1" style="303" min="18" max="18"/>
  </cols>
  <sheetData>
    <row r="1">
      <c r="A1" s="304" t="inlineStr">
        <is>
          <t>Ідентифікатор співробітника</t>
        </is>
      </c>
      <c r="B1" s="304" t="inlineStr">
        <is>
          <t>Прізвище ім`я та по батькові</t>
        </is>
      </c>
      <c r="C1" s="305" t="inlineStr">
        <is>
          <t>ORCID ID</t>
        </is>
      </c>
      <c r="D1" s="306" t="inlineStr">
        <is>
          <t>ID Scopus</t>
        </is>
      </c>
      <c r="E1" s="15" t="inlineStr">
        <is>
          <t>Scopus</t>
        </is>
      </c>
      <c r="F1" s="307" t="n"/>
      <c r="G1" s="308" t="n"/>
      <c r="H1" s="15" t="inlineStr">
        <is>
          <t>Web of Science</t>
        </is>
      </c>
      <c r="I1" s="307" t="n"/>
      <c r="J1" s="308" t="n"/>
      <c r="K1" s="309" t="inlineStr">
        <is>
          <t>ElАr KhNURE</t>
        </is>
      </c>
      <c r="L1" s="8" t="inlineStr">
        <is>
          <t>Каф</t>
        </is>
      </c>
      <c r="M1" s="9" t="inlineStr">
        <is>
          <t>Раб</t>
        </is>
      </c>
      <c r="N1" s="310" t="inlineStr">
        <is>
          <t>Googlescholar</t>
        </is>
      </c>
      <c r="O1" s="307" t="n"/>
      <c r="P1" s="308" t="n"/>
      <c r="Q1" s="311" t="inlineStr">
        <is>
          <t>Профіль на NURE.UA</t>
        </is>
      </c>
      <c r="R1" s="12" t="inlineStr">
        <is>
          <t>NameLat</t>
        </is>
      </c>
      <c r="S1" s="13" t="n"/>
      <c r="T1" s="13" t="n"/>
      <c r="U1" s="13" t="n"/>
      <c r="V1" s="13" t="n"/>
      <c r="W1" s="13" t="n"/>
      <c r="X1" s="13" t="n"/>
      <c r="Y1" s="13" t="n"/>
      <c r="Z1" s="13" t="n"/>
    </row>
    <row r="2" ht="30" customHeight="1" s="303">
      <c r="A2" s="312" t="n"/>
      <c r="B2" s="312" t="n"/>
      <c r="C2" s="312" t="n"/>
      <c r="D2" s="312" t="n"/>
      <c r="E2" s="15" t="inlineStr">
        <is>
          <t>документи</t>
        </is>
      </c>
      <c r="F2" s="15" t="inlineStr">
        <is>
          <t>цитування</t>
        </is>
      </c>
      <c r="G2" s="15" t="inlineStr">
        <is>
          <t>індекс Гірша</t>
        </is>
      </c>
      <c r="H2" s="16" t="inlineStr">
        <is>
          <t>документи</t>
        </is>
      </c>
      <c r="I2" s="16" t="inlineStr">
        <is>
          <t>цитування</t>
        </is>
      </c>
      <c r="J2" s="15" t="inlineStr">
        <is>
          <t>індекс Гірша</t>
        </is>
      </c>
      <c r="K2" s="312" t="n"/>
      <c r="L2" s="17" t="n"/>
      <c r="M2" s="18" t="n"/>
      <c r="N2" s="19" t="inlineStr">
        <is>
          <t>ID</t>
        </is>
      </c>
      <c r="O2" s="20" t="inlineStr">
        <is>
          <t>Кількість цитувань</t>
        </is>
      </c>
      <c r="P2" s="21" t="inlineStr">
        <is>
          <t>H-Index</t>
        </is>
      </c>
      <c r="Q2" s="312" t="n"/>
      <c r="R2" s="12" t="n"/>
      <c r="S2" s="13" t="n"/>
      <c r="T2" s="13" t="n"/>
      <c r="U2" s="13" t="n"/>
      <c r="V2" s="13" t="n"/>
      <c r="W2" s="13" t="n"/>
      <c r="X2" s="13" t="n"/>
      <c r="Y2" s="13" t="n"/>
      <c r="Z2" s="13" t="n"/>
    </row>
    <row r="3" ht="105" customHeight="1" s="303">
      <c r="A3" s="22" t="n">
        <v>1907</v>
      </c>
      <c r="B3" s="23" t="inlineStr">
        <is>
          <t>АВЕР`ЯНОВА ЛІЛІЯ ОЛЕКСАНДРІВНА</t>
        </is>
      </c>
      <c r="C3" s="24" t="inlineStr">
        <is>
          <t>https://orcid.org/0000-0003-0803-7222</t>
        </is>
      </c>
      <c r="D3" s="25" t="inlineStr">
        <is>
          <t>https://www.scopus.com/authid/detail.uri?authorId=57200986251</t>
        </is>
      </c>
      <c r="E3" s="313" t="n">
        <v>4</v>
      </c>
      <c r="F3" s="313" t="n">
        <v>2</v>
      </c>
      <c r="G3" s="313" t="n">
        <v>1</v>
      </c>
      <c r="H3" s="100" t="n">
        <v>1</v>
      </c>
      <c r="I3" s="100" t="n">
        <v>0</v>
      </c>
      <c r="J3" s="100" t="n">
        <v>0</v>
      </c>
      <c r="K3" s="28" t="n">
        <v>65</v>
      </c>
      <c r="L3" s="29" t="inlineStr">
        <is>
          <t>БМІ</t>
        </is>
      </c>
      <c r="M3" s="30" t="inlineStr">
        <is>
          <t>Да</t>
        </is>
      </c>
      <c r="N3" s="31">
        <f>HYPERLINK("https://scholar.google.com.ua/citations?user=IfJqqOsAAAAJ&amp;hl=ru","https://scholar.google.com.ua/citations?user=IfJqqOsAAAAJ&amp;hl=ru")</f>
        <v/>
      </c>
      <c r="O3" s="32" t="n">
        <v>76</v>
      </c>
      <c r="P3" s="32" t="n">
        <v>5</v>
      </c>
      <c r="Q3" s="33">
        <f>HYPERLINK("https://nure.ua/staff/liliya-oleksandrivna-aver-yanova","https://nure.ua/staff/liliya-oleksandrivna-aver-yanova")</f>
        <v/>
      </c>
      <c r="R3" s="12" t="inlineStr">
        <is>
          <t>Averyanova, L. O. ;</t>
        </is>
      </c>
      <c r="S3" s="13" t="n"/>
      <c r="T3" s="13" t="n"/>
      <c r="U3" s="13" t="n"/>
      <c r="V3" s="13" t="n"/>
      <c r="W3" s="13" t="n"/>
      <c r="X3" s="13" t="n"/>
      <c r="Y3" s="13" t="n"/>
      <c r="Z3" s="13" t="n"/>
    </row>
    <row r="4" ht="90" customHeight="1" s="303">
      <c r="A4" s="34" t="n">
        <v>7402</v>
      </c>
      <c r="B4" s="23" t="inlineStr">
        <is>
          <t>АВРАМОВ КОСТЯНТИН ВІТАЛІЙОВИЧ</t>
        </is>
      </c>
      <c r="C4" s="35" t="inlineStr">
        <is>
          <t>https://orcid.org/0000-0002-8740-693X</t>
        </is>
      </c>
      <c r="D4" s="36" t="inlineStr">
        <is>
          <t>https://www.scopus.com/authid/detail.uri?authorId=6701660322</t>
        </is>
      </c>
      <c r="E4" s="313" t="n">
        <v>122</v>
      </c>
      <c r="F4" s="313" t="n">
        <v>1078</v>
      </c>
      <c r="G4" s="313" t="n">
        <v>20</v>
      </c>
      <c r="H4" s="37" t="n">
        <v>84</v>
      </c>
      <c r="I4" s="37" t="n">
        <v>610</v>
      </c>
      <c r="J4" s="37" t="n">
        <v>13</v>
      </c>
      <c r="K4" s="38" t="n">
        <v>0</v>
      </c>
      <c r="L4" s="39" t="inlineStr">
        <is>
          <t>ст</t>
        </is>
      </c>
      <c r="M4" s="40" t="inlineStr">
        <is>
          <t>Да</t>
        </is>
      </c>
      <c r="N4" s="41" t="n"/>
      <c r="O4" s="40" t="n"/>
      <c r="P4" s="40" t="n"/>
      <c r="Q4" s="40" t="n"/>
      <c r="R4" s="12" t="inlineStr">
        <is>
          <t>Avramov, K. ; Avramov, K. V. ; Avramov, Konstantin ; Avramov, Konstantin V. ; Avramov, K.V.</t>
        </is>
      </c>
      <c r="S4" s="13" t="n"/>
      <c r="T4" s="13" t="n"/>
      <c r="U4" s="13" t="n"/>
      <c r="V4" s="13" t="n"/>
      <c r="W4" s="13" t="n"/>
      <c r="X4" s="13" t="n"/>
      <c r="Y4" s="13" t="n"/>
      <c r="Z4" s="13" t="n"/>
    </row>
    <row r="5" ht="90" customHeight="1" s="303">
      <c r="A5" s="22" t="n">
        <v>1697</v>
      </c>
      <c r="B5" s="23" t="inlineStr">
        <is>
          <t>АВРУНІН ОЛЕГ ГРИГОРОВИЧ</t>
        </is>
      </c>
      <c r="C5" s="24" t="inlineStr">
        <is>
          <t>https://orcid.org/0000-0002-6312-687X</t>
        </is>
      </c>
      <c r="D5" s="42" t="inlineStr">
        <is>
          <t>https://www.scopus.com/authid/detail.uri?authorId=35298713200</t>
        </is>
      </c>
      <c r="E5" s="313" t="n">
        <v>75</v>
      </c>
      <c r="F5" s="313" t="n">
        <v>376</v>
      </c>
      <c r="G5" s="313" t="n">
        <v>11</v>
      </c>
      <c r="H5" s="100" t="n">
        <v>26</v>
      </c>
      <c r="I5" s="100" t="n">
        <v>40</v>
      </c>
      <c r="J5" s="100" t="n">
        <v>4</v>
      </c>
      <c r="K5" s="28" t="n">
        <v>396</v>
      </c>
      <c r="L5" s="29" t="inlineStr">
        <is>
          <t>БМІ</t>
        </is>
      </c>
      <c r="M5" s="30" t="inlineStr">
        <is>
          <t>Да</t>
        </is>
      </c>
      <c r="N5" s="33">
        <f>HYPERLINK("https://scholar.google.com.ua/citations?user=LPkqyxoAAAAJ&amp;hl=ru&amp;authuser=5","https://scholar.google.com.ua/citations?user=LPkqyxoAAAAJ&amp;hl=ru&amp;authuser=5")</f>
        <v/>
      </c>
      <c r="O5" s="30" t="n">
        <v>1732</v>
      </c>
      <c r="P5" s="30" t="n">
        <v>25</v>
      </c>
      <c r="Q5" s="33">
        <f>HYPERLINK("https://nure.ua/staff/oleg-grigorovich-avrunin","https://nure.ua/staff/oleg-grigorovich-avrunin")</f>
        <v/>
      </c>
      <c r="R5" s="12" t="inlineStr">
        <is>
          <t>Avrunin, Oleg Grigorovitsh ; Avrunin, Oleg G. ; Avrunin, Olig Grigorovitsh ; Avrunin, O. G. ; Avrunin, Oleg ; Avrunin, O.G.</t>
        </is>
      </c>
      <c r="S5" s="13" t="n"/>
      <c r="T5" s="13" t="n"/>
      <c r="U5" s="13" t="n"/>
      <c r="V5" s="13" t="n"/>
      <c r="W5" s="13" t="n"/>
      <c r="X5" s="13" t="n"/>
      <c r="Y5" s="13" t="n"/>
      <c r="Z5" s="13" t="n"/>
    </row>
    <row r="6" ht="90" customHeight="1" s="303">
      <c r="A6" s="22" t="n">
        <v>1725</v>
      </c>
      <c r="B6" s="23" t="inlineStr">
        <is>
          <t>АГЕЄВ ДМИТРО ВОЛОДИМИРОВИЧ</t>
        </is>
      </c>
      <c r="C6" s="24" t="inlineStr">
        <is>
          <t>https://orcid.org/0000-0002-2686-3854</t>
        </is>
      </c>
      <c r="D6" s="42" t="inlineStr">
        <is>
          <t>https://www.scopus.com/authid/detail.uri?authorId=6507006637</t>
        </is>
      </c>
      <c r="E6" s="313" t="n">
        <v>66</v>
      </c>
      <c r="F6" s="313" t="n">
        <v>823</v>
      </c>
      <c r="G6" s="313" t="n">
        <v>18</v>
      </c>
      <c r="H6" s="100" t="n">
        <v>19</v>
      </c>
      <c r="I6" s="100" t="n">
        <v>61</v>
      </c>
      <c r="J6" s="100" t="n">
        <v>5</v>
      </c>
      <c r="K6" s="28" t="n">
        <v>33</v>
      </c>
      <c r="L6" s="29" t="inlineStr">
        <is>
          <t>ІКІ</t>
        </is>
      </c>
      <c r="M6" s="30" t="inlineStr">
        <is>
          <t>Да</t>
        </is>
      </c>
      <c r="N6" s="33">
        <f>HYPERLINK("https://scholar.google.com.ua/citations?user=iNpvqTUAAAAJ","https://scholar.google.com.ua/citations?user=iNpvqTUAAAAJ")</f>
        <v/>
      </c>
      <c r="O6" s="30" t="n">
        <v>706</v>
      </c>
      <c r="P6" s="30" t="n">
        <v>16</v>
      </c>
      <c r="Q6" s="33">
        <f>HYPERLINK("https://nure.ua/staff/dmitro-volodimirovich-ageyev","https://nure.ua/staff/dmitro-volodimirovich-ageyev")</f>
        <v/>
      </c>
      <c r="R6" s="12" t="inlineStr">
        <is>
          <t>Ageyev, Dmytro ; Ageyev, D. V. ; Ageiev, Dmytro ; Dmytro, Ageyev ; Asevev, Dmvtro ; Ageyev, Dmitry ; Ageyev, D ; Ageev, D., V ; Ageiev, D. ; Ageyev D.</t>
        </is>
      </c>
      <c r="S6" s="13" t="n"/>
      <c r="T6" s="13" t="n"/>
      <c r="U6" s="13" t="n"/>
      <c r="V6" s="13" t="n"/>
      <c r="W6" s="13" t="n"/>
      <c r="X6" s="13" t="n"/>
      <c r="Y6" s="13" t="n"/>
      <c r="Z6" s="13" t="n"/>
    </row>
    <row r="7" ht="105" customHeight="1" s="303">
      <c r="A7" s="22" t="n">
        <v>5843</v>
      </c>
      <c r="B7" s="23" t="inlineStr">
        <is>
          <t>АГЕКЯН ІРИНА АНДРІЇВНА</t>
        </is>
      </c>
      <c r="C7" s="24" t="inlineStr">
        <is>
          <t>https://orcid.org/0000-0002-9414-9775</t>
        </is>
      </c>
      <c r="D7" s="43" t="inlineStr">
        <is>
          <t>https://www.scopus.com/authid/detail.uri?authorId=57215830321</t>
        </is>
      </c>
      <c r="E7" s="313" t="n">
        <v>1</v>
      </c>
      <c r="F7" s="313" t="n">
        <v>0</v>
      </c>
      <c r="G7" s="313" t="n">
        <v>0</v>
      </c>
      <c r="H7" s="100" t="n">
        <v>1</v>
      </c>
      <c r="I7" s="100" t="n">
        <v>0</v>
      </c>
      <c r="J7" s="100" t="n">
        <v>0</v>
      </c>
      <c r="K7" s="28" t="n">
        <v>0</v>
      </c>
      <c r="L7" s="44" t="inlineStr">
        <is>
          <t>ПІ</t>
        </is>
      </c>
      <c r="M7" s="30" t="inlineStr">
        <is>
          <t>Да</t>
        </is>
      </c>
      <c r="N7" s="33">
        <f>HYPERLINK("https://scholar.google.com.ua/citations?user=_e7Unv8AAAAJ&amp;hl=uk&amp;citsig=AMD79oohikxl11hbdxPaVyyF8yj73Qw9iQ","https://scholar.google.com.ua/citations?user=_e7Unv8AAAAJ&amp;hl=uk&amp;citsig=AMD79oohikxl11hbdxPaVyyF8yj73Qw9iQ")</f>
        <v/>
      </c>
      <c r="O7" s="30" t="n">
        <v>52</v>
      </c>
      <c r="P7" s="30" t="n">
        <v>3</v>
      </c>
      <c r="Q7" s="33">
        <f>HYPERLINK("https://nure.ua/staff/irina-andriivna-agekjan","https://nure.ua/staff/irina-andriivna-agekjan")</f>
        <v/>
      </c>
      <c r="R7" s="12" t="inlineStr">
        <is>
          <t>Ahekian, Iryna</t>
        </is>
      </c>
      <c r="S7" s="13" t="n"/>
      <c r="T7" s="13" t="n"/>
      <c r="U7" s="13" t="n"/>
      <c r="V7" s="13" t="n"/>
      <c r="W7" s="13" t="n"/>
      <c r="X7" s="13" t="n"/>
      <c r="Y7" s="13" t="n"/>
      <c r="Z7" s="13" t="n"/>
    </row>
    <row r="8" ht="90" customHeight="1" s="303">
      <c r="A8" s="22" t="n">
        <v>5690</v>
      </c>
      <c r="B8" s="23" t="inlineStr">
        <is>
          <t>АДАМОВ ОЛЕКСАНДР СЕМЕНОВИЧ</t>
        </is>
      </c>
      <c r="C8" s="24" t="inlineStr">
        <is>
          <t>https://orcid.org/0000-0002-0120-5388</t>
        </is>
      </c>
      <c r="D8" s="42" t="inlineStr">
        <is>
          <t>https://www.scopus.com/authid/detail.uri?authorId=24483070600</t>
        </is>
      </c>
      <c r="E8" s="313" t="n">
        <v>15</v>
      </c>
      <c r="F8" s="313" t="n">
        <v>48</v>
      </c>
      <c r="G8" s="313" t="n">
        <v>4</v>
      </c>
      <c r="H8" s="100" t="n">
        <v>8</v>
      </c>
      <c r="I8" s="100" t="n">
        <v>11</v>
      </c>
      <c r="J8" s="100" t="n">
        <v>2</v>
      </c>
      <c r="K8" s="28" t="n">
        <v>13</v>
      </c>
      <c r="L8" s="45" t="inlineStr">
        <is>
          <t>АПОТ</t>
        </is>
      </c>
      <c r="M8" s="30" t="inlineStr">
        <is>
          <t>Да</t>
        </is>
      </c>
      <c r="N8" s="33">
        <f>HYPERLINK(" https://scholar.google.com.ua/citations?user=7WzWS64AAAAJ"," https://scholar.google.com.ua/citations?user=7WzWS64AAAAJ")</f>
        <v/>
      </c>
      <c r="O8" s="30" t="n">
        <v>82</v>
      </c>
      <c r="P8" s="30" t="n">
        <v>5</v>
      </c>
      <c r="Q8" s="33">
        <f>HYPERLINK("https://nure.ua/staff/oleksandr-semenovich-adamov","https://nure.ua/staff/oleksandr-semenovich-adamov")</f>
        <v/>
      </c>
      <c r="R8" s="12" t="inlineStr">
        <is>
          <t>Adamov, Alexander ; Adamov, A.</t>
        </is>
      </c>
      <c r="S8" s="13" t="n"/>
      <c r="T8" s="13" t="n"/>
      <c r="U8" s="13" t="n"/>
      <c r="V8" s="13" t="n"/>
      <c r="W8" s="13" t="n"/>
      <c r="X8" s="13" t="n"/>
      <c r="Y8" s="13" t="n"/>
      <c r="Z8" s="13" t="n"/>
    </row>
    <row r="9" ht="90" customHeight="1" s="303">
      <c r="A9" s="22" t="n">
        <v>263</v>
      </c>
      <c r="B9" s="23" t="inlineStr">
        <is>
          <t>АКСАК НАТАЛІЯ ГЕОРГІЇВНА</t>
        </is>
      </c>
      <c r="C9" s="24" t="inlineStr">
        <is>
          <t>https://orcid.org/0000-0001-8372-8432</t>
        </is>
      </c>
      <c r="D9" s="42" t="inlineStr">
        <is>
          <t>https://www.scopus.com/authid/detail.uri?authorId=24483001300</t>
        </is>
      </c>
      <c r="E9" s="313" t="n">
        <v>14</v>
      </c>
      <c r="F9" s="313" t="n">
        <v>25</v>
      </c>
      <c r="G9" s="313" t="n">
        <v>3</v>
      </c>
      <c r="H9" s="100" t="n">
        <v>3</v>
      </c>
      <c r="I9" s="100" t="n">
        <v>1</v>
      </c>
      <c r="J9" s="100" t="n">
        <v>1</v>
      </c>
      <c r="K9" s="28" t="n">
        <v>12</v>
      </c>
      <c r="L9" s="44" t="inlineStr">
        <is>
          <t>КІТС</t>
        </is>
      </c>
      <c r="M9" s="30" t="inlineStr">
        <is>
          <t>Да</t>
        </is>
      </c>
      <c r="N9" s="33">
        <f>HYPERLINK(" https://scholar.google.com.ua/citations?user=rDVvg8sAAAAJ&amp;hl=ru"," https://scholar.google.com.ua/citations?user=rDVvg8sAAAAJ&amp;hl=ru")</f>
        <v/>
      </c>
      <c r="O9" s="30" t="n">
        <v>69</v>
      </c>
      <c r="P9" s="30" t="n">
        <v>4</v>
      </c>
      <c r="Q9" s="33">
        <f>HYPERLINK("https://nure.ua/staff/nataliya-aksak","https://nure.ua/staff/nataliya-aksak")</f>
        <v/>
      </c>
      <c r="R9" s="12" t="inlineStr">
        <is>
          <t>Axak, Natalia G. ; Axak, Natalia ; Axak, Natalija ; Axak, N. G.</t>
        </is>
      </c>
      <c r="S9" s="13" t="n"/>
      <c r="T9" s="13" t="n"/>
      <c r="U9" s="13" t="n"/>
      <c r="V9" s="13" t="n"/>
      <c r="W9" s="13" t="n"/>
      <c r="X9" s="13" t="n"/>
      <c r="Y9" s="13" t="n"/>
      <c r="Z9" s="13" t="n"/>
    </row>
    <row r="10" ht="90" customHeight="1" s="303">
      <c r="A10" s="22" t="n">
        <v>7879</v>
      </c>
      <c r="B10" s="23" t="inlineStr">
        <is>
          <t>АКУЛИНІЧЕВ АРТЕМ АРКАДІЙОВИЧ</t>
        </is>
      </c>
      <c r="C10" s="46" t="inlineStr">
        <is>
          <t xml:space="preserve"> http://orcid.org/0000-0002-2105-1603</t>
        </is>
      </c>
      <c r="D10" s="42" t="inlineStr">
        <is>
          <t>https://www.scopus.com/authid/detail.uri?authorId=57188762344</t>
        </is>
      </c>
      <c r="E10" s="313" t="n">
        <v>7</v>
      </c>
      <c r="F10" s="313" t="n">
        <v>29</v>
      </c>
      <c r="G10" s="313" t="n">
        <v>3</v>
      </c>
      <c r="H10" s="100" t="n">
        <v>5</v>
      </c>
      <c r="I10" s="100" t="n">
        <v>12</v>
      </c>
      <c r="J10" s="100" t="n">
        <v>2</v>
      </c>
      <c r="K10" s="28" t="n">
        <v>0</v>
      </c>
      <c r="L10" s="29" t="inlineStr">
        <is>
          <t>ІКІ</t>
        </is>
      </c>
      <c r="M10" s="30" t="inlineStr">
        <is>
          <t>Да</t>
        </is>
      </c>
      <c r="N10" s="33" t="n"/>
      <c r="O10" s="30" t="n"/>
      <c r="P10" s="30" t="n"/>
      <c r="Q10" s="30" t="n"/>
      <c r="R10" s="12" t="inlineStr">
        <is>
          <t xml:space="preserve">Akulynichev, Artem ; Akulynichev, A. ; </t>
        </is>
      </c>
      <c r="S10" s="13" t="n"/>
      <c r="T10" s="13" t="n"/>
      <c r="U10" s="13" t="n"/>
      <c r="V10" s="13" t="n"/>
      <c r="W10" s="13" t="n"/>
      <c r="X10" s="13" t="n"/>
      <c r="Y10" s="13" t="n"/>
      <c r="Z10" s="13" t="n"/>
    </row>
    <row r="11" ht="90" customHeight="1" s="303">
      <c r="A11" s="22" t="n">
        <v>2056</v>
      </c>
      <c r="B11" s="23" t="inlineStr">
        <is>
          <t>АЛЛАХВЕРАНОВ РАУФ ЮСІФ ОГЛИ</t>
        </is>
      </c>
      <c r="C11" s="24" t="inlineStr">
        <is>
          <t>https://orcid.org/0000-0003-0194-5156</t>
        </is>
      </c>
      <c r="D11" s="42" t="inlineStr">
        <is>
          <t>https://www.scopus.com/authid/detail.uri?authorId=9532612800</t>
        </is>
      </c>
      <c r="E11" s="313" t="n">
        <v>1</v>
      </c>
      <c r="F11" s="313" t="n">
        <v>0</v>
      </c>
      <c r="G11" s="313" t="n">
        <v>0</v>
      </c>
      <c r="H11" s="47" t="n">
        <v>0</v>
      </c>
      <c r="I11" s="47" t="n">
        <v>0</v>
      </c>
      <c r="J11" s="47" t="n">
        <v>0</v>
      </c>
      <c r="K11" s="28" t="n">
        <v>5</v>
      </c>
      <c r="L11" s="44" t="inlineStr">
        <is>
          <t>КІТАМ</t>
        </is>
      </c>
      <c r="M11" s="30" t="inlineStr">
        <is>
          <t>Да</t>
        </is>
      </c>
      <c r="N11" s="33">
        <f>HYPERLINK(" https://scholar.google.com.ua/citations?user=8kr5goIAAAAJ&amp;hl=uk"," https://scholar.google.com.ua/citations?user=8kr5goIAAAAJ&amp;hl=uk")</f>
        <v/>
      </c>
      <c r="O11" s="30" t="n">
        <v>3</v>
      </c>
      <c r="P11" s="30" t="n">
        <v>1</v>
      </c>
      <c r="Q11" s="33">
        <f>HYPERLINK("https://nure.ua/staff/rauf-yusif-ogli-allahveranov","https://nure.ua/staff/rauf-yusif-ogli-allahveranov")</f>
        <v/>
      </c>
      <c r="R11" s="12" t="n"/>
      <c r="S11" s="13" t="n"/>
      <c r="T11" s="13" t="n"/>
      <c r="U11" s="13" t="n"/>
      <c r="V11" s="13" t="n"/>
      <c r="W11" s="13" t="n"/>
      <c r="X11" s="13" t="n"/>
      <c r="Y11" s="13" t="n"/>
      <c r="Z11" s="13" t="n"/>
    </row>
    <row r="12" ht="90" customHeight="1" s="303">
      <c r="A12" s="22" t="n">
        <v>226</v>
      </c>
      <c r="B12" s="23" t="inlineStr">
        <is>
          <t>АЛФЬОРОВ МИКОЛА ЄВГЕНІЙОВИЧ</t>
        </is>
      </c>
      <c r="C12" s="24" t="inlineStr">
        <is>
          <t>https://orcid.org/0000-0002-1590-3902</t>
        </is>
      </c>
      <c r="D12" s="42" t="inlineStr">
        <is>
          <t>https://www.scopus.com/authid/detail.uri?authorId=54416868900</t>
        </is>
      </c>
      <c r="E12" s="313" t="n">
        <v>3</v>
      </c>
      <c r="F12" s="313" t="n">
        <v>0</v>
      </c>
      <c r="G12" s="313" t="n">
        <v>0</v>
      </c>
      <c r="H12" s="47" t="n">
        <v>0</v>
      </c>
      <c r="I12" s="47" t="n">
        <v>0</v>
      </c>
      <c r="J12" s="47" t="n">
        <v>0</v>
      </c>
      <c r="K12" s="28" t="n">
        <v>14</v>
      </c>
      <c r="L12" s="44" t="inlineStr">
        <is>
          <t>РТІКС</t>
        </is>
      </c>
      <c r="M12" s="30" t="inlineStr">
        <is>
          <t>Да</t>
        </is>
      </c>
      <c r="N12" s="33">
        <f>HYPERLINK(" https://scholar.google.com.ua/citations?user=ri8B7KkAAAAJ&amp;hl=ru"," https://scholar.google.com.ua/citations?user=ri8B7KkAAAAJ&amp;hl=ru")</f>
        <v/>
      </c>
      <c r="O12" s="30" t="n">
        <v>3</v>
      </c>
      <c r="P12" s="30" t="n">
        <v>1</v>
      </c>
      <c r="Q12" s="33">
        <f>HYPERLINK("https://nure.ua/staff/mikola-yevgenovich-alforov","https://nure.ua/staff/mikola-yevgenovich-alforov")</f>
        <v/>
      </c>
      <c r="R12" s="12" t="inlineStr">
        <is>
          <t>Alferov, N. E.</t>
        </is>
      </c>
      <c r="S12" s="13" t="n"/>
      <c r="T12" s="13" t="n"/>
      <c r="U12" s="13" t="n"/>
      <c r="V12" s="13" t="n"/>
      <c r="W12" s="13" t="n"/>
      <c r="X12" s="13" t="n"/>
      <c r="Y12" s="13" t="n"/>
      <c r="Z12" s="13" t="n"/>
    </row>
    <row r="13" ht="150" customHeight="1" s="303">
      <c r="A13" s="22" t="n">
        <v>4119</v>
      </c>
      <c r="B13" s="23" t="inlineStr">
        <is>
          <t>АНДРУСЕВИЧ АНАТОЛІЙ ОЛЕКСАНДРОВИЧ</t>
        </is>
      </c>
      <c r="C13" s="24" t="inlineStr">
        <is>
          <t>https://orcid.org/0000-0002-3142-635X</t>
        </is>
      </c>
      <c r="D13" s="42" t="inlineStr">
        <is>
          <t>https://www.scopus.com/authid/detail.uri?authorId=57220195350&amp;amp;eid=2-s2.0-85097234430</t>
        </is>
      </c>
      <c r="E13" s="313" t="n">
        <v>2</v>
      </c>
      <c r="F13" s="313" t="n">
        <v>2</v>
      </c>
      <c r="G13" s="313" t="n">
        <v>1</v>
      </c>
      <c r="H13" s="47" t="n">
        <v>0</v>
      </c>
      <c r="I13" s="47" t="n">
        <v>0</v>
      </c>
      <c r="J13" s="47" t="n">
        <v>0</v>
      </c>
      <c r="K13" s="28" t="n">
        <v>18</v>
      </c>
      <c r="L13" s="39" t="n"/>
      <c r="M13" s="30" t="inlineStr">
        <is>
          <t>Да</t>
        </is>
      </c>
      <c r="N13" s="33">
        <f>HYPERLINK(" https://scholar.google.com.ua/citations?hl=uk&amp;authuser=3&amp;user=J6y8i0AAAAAJ"," https://scholar.google.com.ua/citations?hl=uk&amp;authuser=3&amp;user=J6y8i0AAAAAJ")</f>
        <v/>
      </c>
      <c r="O13" s="30" t="n">
        <v>145</v>
      </c>
      <c r="P13" s="30" t="n">
        <v>5</v>
      </c>
      <c r="Q13" s="33">
        <f>HYPERLINK("https://nure.ua/staff/anatoliy-oleksandrovich-andrusevich","https://nure.ua/staff/anatoliy-oleksandrovich-andrusevich")</f>
        <v/>
      </c>
      <c r="R13" s="12" t="inlineStr">
        <is>
          <t>Andrusevich, Anatoliy ; Andrusevich, A.</t>
        </is>
      </c>
      <c r="S13" s="13" t="n"/>
      <c r="T13" s="13" t="n"/>
      <c r="U13" s="13" t="n"/>
      <c r="V13" s="13" t="n"/>
      <c r="W13" s="13" t="n"/>
      <c r="X13" s="13" t="n"/>
      <c r="Y13" s="13" t="n"/>
      <c r="Z13" s="13" t="n"/>
    </row>
    <row r="14" ht="25.5" customHeight="1" s="303">
      <c r="A14" s="22" t="n"/>
      <c r="B14" s="23" t="inlineStr">
        <is>
          <t>АНДРУСЕНКО ЮЛІЯ ОЛЕКСАНДРІВНА</t>
        </is>
      </c>
      <c r="C14" s="24" t="n"/>
      <c r="D14" s="42" t="n"/>
      <c r="E14" s="314" t="n">
        <v>0</v>
      </c>
      <c r="F14" s="314" t="n">
        <v>0</v>
      </c>
      <c r="G14" s="314" t="n">
        <v>0</v>
      </c>
      <c r="H14" s="47" t="n"/>
      <c r="I14" s="47" t="n"/>
      <c r="J14" s="47" t="n"/>
      <c r="K14" s="28" t="n"/>
      <c r="L14" s="29" t="inlineStr">
        <is>
          <t>ЕОМ</t>
        </is>
      </c>
      <c r="M14" s="30" t="inlineStr">
        <is>
          <t>Да</t>
        </is>
      </c>
      <c r="N14" s="33" t="n"/>
      <c r="O14" s="30" t="n"/>
      <c r="P14" s="30" t="n"/>
      <c r="Q14" s="30" t="n"/>
      <c r="R14" s="12" t="n"/>
      <c r="S14" s="13" t="n"/>
      <c r="T14" s="13" t="n"/>
      <c r="U14" s="13" t="n"/>
      <c r="V14" s="13" t="n"/>
      <c r="W14" s="13" t="n"/>
      <c r="X14" s="13" t="n"/>
      <c r="Y14" s="13" t="n"/>
      <c r="Z14" s="13" t="n"/>
    </row>
    <row r="15" ht="90" customHeight="1" s="303">
      <c r="A15" s="22" t="n">
        <v>74</v>
      </c>
      <c r="B15" s="23" t="inlineStr">
        <is>
          <t>АНТІПОВ ІВАН ЄВГЕНІЙОВИЧ</t>
        </is>
      </c>
      <c r="C15" s="24" t="inlineStr">
        <is>
          <t>http://orcid.org/0000-0002-9754-4412</t>
        </is>
      </c>
      <c r="D15" s="42" t="inlineStr">
        <is>
          <t>https://www.scopus.com/authid/detail.uri?authorId=8373554700</t>
        </is>
      </c>
      <c r="E15" s="313" t="n">
        <v>15</v>
      </c>
      <c r="F15" s="313" t="n">
        <v>1</v>
      </c>
      <c r="G15" s="313" t="n">
        <v>1</v>
      </c>
      <c r="H15" s="100" t="n">
        <v>8</v>
      </c>
      <c r="I15" s="100" t="n">
        <v>0</v>
      </c>
      <c r="J15" s="100" t="n">
        <v>0</v>
      </c>
      <c r="K15" s="28" t="n">
        <v>18</v>
      </c>
      <c r="L15" s="44" t="inlineStr">
        <is>
          <t>КРіСТЗІ</t>
        </is>
      </c>
      <c r="M15" s="30" t="inlineStr">
        <is>
          <t>Да</t>
        </is>
      </c>
      <c r="N15" s="33">
        <f>HYPERLINK(" https://scholar.google.com.ua/citations?user=i5ERY1AAAAAJ&amp;amp;hl=ru"," https://scholar.google.com.ua/citations?user=i5ERY1AAAAAJ&amp;amp;hl=ru")</f>
        <v/>
      </c>
      <c r="O15" s="30" t="n">
        <v>88</v>
      </c>
      <c r="P15" s="30" t="n">
        <v>6</v>
      </c>
      <c r="Q15" s="33">
        <f>HYPERLINK("https://nure.ua/staff/antipov-ivan-yevgeniyovich","https://nure.ua/staff/antipov-ivan-yevgeniyovich")</f>
        <v/>
      </c>
      <c r="R15" s="12" t="inlineStr">
        <is>
          <t xml:space="preserve">Antipov, Ivan E. ; Antipov, Ivan ; Antipov, I. E. ; Antipov, IE ; Antipov, I </t>
        </is>
      </c>
      <c r="S15" s="13" t="n"/>
      <c r="T15" s="13" t="n"/>
      <c r="U15" s="13" t="n"/>
      <c r="V15" s="13" t="n"/>
      <c r="W15" s="13" t="n"/>
      <c r="X15" s="13" t="n"/>
      <c r="Y15" s="13" t="n"/>
      <c r="Z15" s="13" t="n"/>
    </row>
    <row r="16" ht="25.5" customHeight="1" s="303">
      <c r="A16" s="34" t="n">
        <v>5503</v>
      </c>
      <c r="B16" s="49" t="inlineStr">
        <is>
          <t>АРГУНОВА ГАЛИНА ВАСИЛІВНА</t>
        </is>
      </c>
      <c r="C16" s="35" t="n"/>
      <c r="D16" s="36" t="n"/>
      <c r="E16" s="315" t="n"/>
      <c r="F16" s="315" t="n"/>
      <c r="G16" s="315" t="n"/>
      <c r="H16" s="51" t="n"/>
      <c r="I16" s="51" t="n"/>
      <c r="J16" s="51" t="n"/>
      <c r="K16" s="38" t="n">
        <v>0</v>
      </c>
      <c r="L16" s="40" t="inlineStr">
        <is>
          <t>МП</t>
        </is>
      </c>
      <c r="M16" s="40" t="inlineStr">
        <is>
          <t>Нет</t>
        </is>
      </c>
      <c r="N16" s="41" t="n"/>
      <c r="O16" s="40" t="n"/>
      <c r="P16" s="40" t="n"/>
      <c r="Q16" s="40" t="n"/>
      <c r="R16" s="52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30" customHeight="1" s="303">
      <c r="A17" s="22" t="n">
        <v>7869</v>
      </c>
      <c r="B17" s="23" t="inlineStr">
        <is>
          <t>АРТЕМ`ЄВА ОЛЕНА ЮРІЇВНА</t>
        </is>
      </c>
      <c r="C17" s="24" t="n"/>
      <c r="D17" s="42" t="n"/>
      <c r="E17" s="315" t="n"/>
      <c r="F17" s="315" t="n"/>
      <c r="G17" s="315" t="n"/>
      <c r="H17" s="47" t="n"/>
      <c r="I17" s="47" t="n"/>
      <c r="J17" s="47" t="n"/>
      <c r="K17" s="28" t="n">
        <v>0</v>
      </c>
      <c r="L17" s="39" t="n"/>
      <c r="M17" s="30" t="inlineStr">
        <is>
          <t>Да</t>
        </is>
      </c>
      <c r="N17" s="33" t="n"/>
      <c r="O17" s="30" t="n"/>
      <c r="P17" s="30" t="n"/>
      <c r="Q17" s="33">
        <f>HYPERLINK("https://nure.ua/staff/olena-juriivna-artem-ieva","https://nure.ua/staff/olena-juriivna-artem-ieva")</f>
        <v/>
      </c>
      <c r="R17" s="12" t="n"/>
      <c r="S17" s="13" t="n"/>
      <c r="T17" s="13" t="n"/>
      <c r="U17" s="13" t="n"/>
      <c r="V17" s="13" t="n"/>
      <c r="W17" s="13" t="n"/>
      <c r="X17" s="13" t="n"/>
      <c r="Y17" s="13" t="n"/>
      <c r="Z17" s="13" t="n"/>
    </row>
    <row r="18" ht="90" customHeight="1" s="303">
      <c r="A18" s="34" t="n">
        <v>5720</v>
      </c>
      <c r="B18" s="49" t="inlineStr">
        <is>
          <t>АРТЮХ АНТОН ВОЛОДИМИРОВИЧ</t>
        </is>
      </c>
      <c r="C18" s="35" t="inlineStr">
        <is>
          <t>https://orcid.org/0000-0003-1172-8569</t>
        </is>
      </c>
      <c r="D18" s="54" t="inlineStr">
        <is>
          <t>https://www.scopus.com/authid/detail.uri?authorId=36633903200</t>
        </is>
      </c>
      <c r="E18" s="313" t="n">
        <v>1</v>
      </c>
      <c r="F18" s="313" t="n">
        <v>0</v>
      </c>
      <c r="G18" s="313" t="n">
        <v>0</v>
      </c>
      <c r="H18" s="37" t="n">
        <v>2</v>
      </c>
      <c r="I18" s="37" t="n">
        <v>0</v>
      </c>
      <c r="J18" s="37" t="n">
        <v>0</v>
      </c>
      <c r="K18" s="38" t="n">
        <v>13</v>
      </c>
      <c r="L18" s="40" t="n"/>
      <c r="M18" s="40" t="inlineStr">
        <is>
          <t>Нет</t>
        </is>
      </c>
      <c r="N18" s="41">
        <f>HYPERLINK(" https://nure.ua/artyuh-anton-volodimirovich"," https://nure.ua/artyuh-anton-volodimirovich")</f>
        <v/>
      </c>
      <c r="O18" s="40" t="n">
        <v>10</v>
      </c>
      <c r="P18" s="40" t="n">
        <v>2</v>
      </c>
      <c r="Q18" s="41">
        <f>HYPERLINK("https://nure.ua/staff/anton-volodimirovich-artyuh","https://nure.ua/staff/anton-volodimirovich-artyuh")</f>
        <v/>
      </c>
      <c r="R18" s="52" t="inlineStr">
        <is>
          <t>Artjukh, A. V. ; Artiukh, A., V ; Artiukh, A.V.</t>
        </is>
      </c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90" customHeight="1" s="303">
      <c r="A19" s="22" t="n">
        <v>7470</v>
      </c>
      <c r="B19" s="23" t="inlineStr">
        <is>
          <t>АРТЮХ РОМАН ВОЛОДИМИРОВИЧ</t>
        </is>
      </c>
      <c r="C19" s="24" t="inlineStr">
        <is>
          <t>https://orcid.org/0000-0002-5129-2221</t>
        </is>
      </c>
      <c r="D19" s="55" t="inlineStr">
        <is>
          <t>https://www.scopus.com/authid/detail.uri?authorId=57208344824</t>
        </is>
      </c>
      <c r="E19" s="313" t="n">
        <v>4</v>
      </c>
      <c r="F19" s="313" t="n">
        <v>27</v>
      </c>
      <c r="G19" s="313" t="n">
        <v>3</v>
      </c>
      <c r="H19" s="100" t="n">
        <v>0</v>
      </c>
      <c r="I19" s="100" t="n">
        <v>0</v>
      </c>
      <c r="J19" s="100" t="n">
        <v>0</v>
      </c>
      <c r="K19" s="28" t="n">
        <v>4</v>
      </c>
      <c r="L19" s="39" t="n"/>
      <c r="M19" s="30" t="inlineStr">
        <is>
          <t>Да</t>
        </is>
      </c>
      <c r="N19" s="33">
        <f>HYPERLINK(" https://scholar.google.com.ua/citations?hl=ru&amp;authuser=1&amp;user=YYGwk44AAAAJ"," https://scholar.google.com.ua/citations?hl=ru&amp;authuser=1&amp;user=YYGwk44AAAAJ")</f>
        <v/>
      </c>
      <c r="O19" s="30" t="n">
        <v>47</v>
      </c>
      <c r="P19" s="30" t="n">
        <v>4</v>
      </c>
      <c r="Q19" s="33">
        <f>HYPERLINK("https://nure.ua/staff/roman-volodimirovich-artyuh","https://nure.ua/staff/roman-volodimirovich-artyuh")</f>
        <v/>
      </c>
      <c r="R19" s="12" t="inlineStr">
        <is>
          <t>Artiukh, Roman</t>
        </is>
      </c>
      <c r="S19" s="13" t="n"/>
      <c r="T19" s="13" t="n"/>
      <c r="U19" s="13" t="n"/>
      <c r="V19" s="13" t="n"/>
      <c r="W19" s="13" t="n"/>
      <c r="X19" s="13" t="n"/>
      <c r="Y19" s="13" t="n"/>
      <c r="Z19" s="13" t="n"/>
    </row>
    <row r="20" ht="45" customHeight="1" s="303">
      <c r="A20" s="22" t="n">
        <v>7189</v>
      </c>
      <c r="B20" s="23" t="inlineStr">
        <is>
          <t>АРХИПОВА ВІКТОРІЯ ОЛЕКСАНДРІВНА</t>
        </is>
      </c>
      <c r="C20" s="24" t="inlineStr">
        <is>
          <t>https://orcid.org/0000-0002-7921-1040</t>
        </is>
      </c>
      <c r="D20" s="42" t="n"/>
      <c r="E20" s="314" t="n"/>
      <c r="F20" s="314" t="n"/>
      <c r="G20" s="314" t="n"/>
      <c r="H20" s="47" t="n"/>
      <c r="I20" s="47" t="n"/>
      <c r="J20" s="47" t="n"/>
      <c r="K20" s="28" t="n">
        <v>1</v>
      </c>
      <c r="L20" s="39" t="inlineStr">
        <is>
          <t>ІМ</t>
        </is>
      </c>
      <c r="M20" s="30" t="inlineStr">
        <is>
          <t>Да</t>
        </is>
      </c>
      <c r="N20" s="33">
        <f>HYPERLINK("https://scholar.google.com.ua/citations?user=9CJQkGkAAAAJ&amp;hl=en&amp;citsig=AMD79oqbT2jGVEEYLd8awaDM2nkif7-obA","https://scholar.google.com.ua/citations?user=9CJQkGkAAAAJ&amp;hl=en&amp;citsig=AMD79oqbT2jGVEEYLd8awaDM2nkif7-obA")</f>
        <v/>
      </c>
      <c r="O20" s="30" t="n">
        <v>41</v>
      </c>
      <c r="P20" s="30" t="n">
        <v>2</v>
      </c>
      <c r="Q20" s="33">
        <f>HYPERLINK("https://nure.ua/staff/viktorija-oleksandrivna-arhipova","https://nure.ua/staff/viktorija-oleksandrivna-arhipova")</f>
        <v/>
      </c>
      <c r="R20" s="12" t="n"/>
      <c r="S20" s="13" t="n"/>
      <c r="T20" s="13" t="n"/>
      <c r="U20" s="13" t="n"/>
      <c r="V20" s="13" t="n"/>
      <c r="W20" s="13" t="n"/>
      <c r="X20" s="13" t="n"/>
      <c r="Y20" s="13" t="n"/>
      <c r="Z20" s="13" t="n"/>
    </row>
    <row r="21" ht="15.75" customHeight="1" s="303">
      <c r="A21" s="22" t="n">
        <v>394</v>
      </c>
      <c r="B21" s="23" t="inlineStr">
        <is>
          <t>АФАНАСЬЄВ ВАДИМ ОЛЕКСІЙОВИЧ</t>
        </is>
      </c>
      <c r="C21" s="24" t="inlineStr">
        <is>
          <t>http://orcid.org/0000-0003-3266-0815</t>
        </is>
      </c>
      <c r="D21" s="42" t="n"/>
      <c r="E21" s="315" t="n"/>
      <c r="F21" s="315" t="n"/>
      <c r="G21" s="315" t="n"/>
      <c r="H21" s="47" t="n"/>
      <c r="I21" s="47" t="n"/>
      <c r="J21" s="47" t="n"/>
      <c r="K21" s="28" t="n">
        <v>7</v>
      </c>
      <c r="L21" s="56" t="inlineStr">
        <is>
          <t>ВМ</t>
        </is>
      </c>
      <c r="M21" s="30" t="inlineStr">
        <is>
          <t>Да</t>
        </is>
      </c>
      <c r="N21" s="33">
        <f>HYPERLINK("https://scholar.google.com.ua/citations?user=hOhgdpsAAAAJ&amp;hl=ru","https://scholar.google.com.ua/citations?user=hOhgdpsAAAAJ&amp;hl=ru")</f>
        <v/>
      </c>
      <c r="O21" s="30" t="n">
        <v>8</v>
      </c>
      <c r="P21" s="30" t="n">
        <v>1</v>
      </c>
      <c r="Q21" s="33">
        <f>HYPERLINK("https://nure.ua/staff/vadim-oleksiyovich-afanasyev","https://nure.ua/staff/vadim-oleksiyovich-afanasyev")</f>
        <v/>
      </c>
      <c r="R21" s="12" t="n"/>
      <c r="S21" s="13" t="n"/>
      <c r="T21" s="13" t="n"/>
      <c r="U21" s="13" t="n"/>
      <c r="V21" s="13" t="n"/>
      <c r="W21" s="13" t="n"/>
      <c r="X21" s="13" t="n"/>
      <c r="Y21" s="13" t="n"/>
      <c r="Z21" s="13" t="n"/>
    </row>
    <row r="22" ht="15.75" customHeight="1" s="303">
      <c r="A22" s="22" t="n">
        <v>5135</v>
      </c>
      <c r="B22" s="23" t="inlineStr">
        <is>
          <t>АФАНАСЬЄВА ІРИНА ВІТАЛІЇВНА</t>
        </is>
      </c>
      <c r="C22" s="24" t="inlineStr">
        <is>
          <t>https://orcid.org/0000-0003-4061-0332</t>
        </is>
      </c>
      <c r="D22" s="55" t="inlineStr">
        <is>
          <t>https://www.scopus.com/authid/detail.uri?authorId=26532947000</t>
        </is>
      </c>
      <c r="E22" s="313" t="n">
        <v>6</v>
      </c>
      <c r="F22" s="313" t="n">
        <v>11</v>
      </c>
      <c r="G22" s="313" t="n">
        <v>2</v>
      </c>
      <c r="H22" s="100" t="n">
        <v>2</v>
      </c>
      <c r="I22" s="100" t="n">
        <v>2</v>
      </c>
      <c r="J22" s="100" t="n">
        <v>1</v>
      </c>
      <c r="K22" s="28" t="n">
        <v>2</v>
      </c>
      <c r="L22" s="44" t="inlineStr">
        <is>
          <t>ПІ</t>
        </is>
      </c>
      <c r="M22" s="30" t="n"/>
      <c r="N22" s="33">
        <f>HYPERLINK("https://scholar.google.com/citations?view_op=list_works&amp;hl=ru&amp;authuser=1&amp;user=2qmZveMAAAAJ","https://scholar.google.com/citations?view_op=list_works&amp;hl=ru&amp;authuser=1&amp;user=2qmZveMAAAAJ")</f>
        <v/>
      </c>
      <c r="O22" s="30" t="n">
        <v>31</v>
      </c>
      <c r="P22" s="30" t="n">
        <v>3</v>
      </c>
      <c r="Q22" s="33">
        <f>HYPERLINK("https://nure.ua/staff/irina-vitaliyivna-afanasyeva","https://nure.ua/staff/irina-vitaliyivna-afanasyeva")</f>
        <v/>
      </c>
      <c r="R22" s="12" t="inlineStr">
        <is>
          <t>Kamenieva, Iryna ; Afanasieva, I. ; Afanasieva, Iryna</t>
        </is>
      </c>
      <c r="S22" s="13" t="n"/>
      <c r="T22" s="13" t="n"/>
      <c r="U22" s="13" t="n"/>
      <c r="V22" s="13" t="n"/>
      <c r="W22" s="13" t="n"/>
      <c r="X22" s="13" t="n"/>
      <c r="Y22" s="13" t="n"/>
      <c r="Z22" s="13" t="n"/>
    </row>
    <row r="23" ht="15.75" customHeight="1" s="303">
      <c r="A23" s="22" t="n">
        <v>2059</v>
      </c>
      <c r="B23" s="23" t="inlineStr">
        <is>
          <t>АФАНАСЬЄВА ОЛЬГА ВАЛЕНТИНІВНА</t>
        </is>
      </c>
      <c r="C23" s="24" t="inlineStr">
        <is>
          <t>https://orcid.org/0000-0002-7852-7385</t>
        </is>
      </c>
      <c r="D23" s="42" t="inlineStr">
        <is>
          <t>https://www.scopus.com/authid/detail.uri?authorId=57201346145</t>
        </is>
      </c>
      <c r="E23" s="316" t="n">
        <v>3</v>
      </c>
      <c r="F23" s="316" t="n">
        <v>0</v>
      </c>
      <c r="G23" s="316" t="n">
        <v>0</v>
      </c>
      <c r="H23" s="47" t="n">
        <v>0</v>
      </c>
      <c r="I23" s="47" t="n">
        <v>0</v>
      </c>
      <c r="J23" s="47" t="n">
        <v>0</v>
      </c>
      <c r="K23" s="28" t="n">
        <v>24</v>
      </c>
      <c r="L23" s="44" t="inlineStr">
        <is>
          <t>ФОЕТ</t>
        </is>
      </c>
      <c r="M23" s="30" t="inlineStr">
        <is>
          <t>Да</t>
        </is>
      </c>
      <c r="N23" s="33">
        <f>HYPERLINK("https://scholar.google.com/citations?hl=ru&amp;user=l02A3UkAAAAJ","https://scholar.google.com/citations?hl=ru&amp;user=l02A3UkAAAAJ")</f>
        <v/>
      </c>
      <c r="O23" s="30" t="n">
        <v>16</v>
      </c>
      <c r="P23" s="30" t="n">
        <v>2</v>
      </c>
      <c r="Q23" s="33">
        <f>HYPERLINK("https://nure.ua/staff/olga-valentinivna-afanasyeva","https://nure.ua/staff/olga-valentinivna-afanasyeva")</f>
        <v/>
      </c>
      <c r="R23" s="12" t="inlineStr">
        <is>
          <t>Afanasieva, O. V. ; Afanasieva, O.</t>
        </is>
      </c>
      <c r="S23" s="13" t="n"/>
      <c r="T23" s="13" t="n"/>
      <c r="U23" s="13" t="n"/>
      <c r="V23" s="13" t="n"/>
      <c r="W23" s="13" t="n"/>
      <c r="X23" s="13" t="n"/>
      <c r="Y23" s="13" t="n"/>
      <c r="Z23" s="13" t="n"/>
    </row>
    <row r="24" ht="15.75" customHeight="1" s="303">
      <c r="A24" s="22" t="n">
        <v>7984</v>
      </c>
      <c r="B24" s="23" t="inlineStr">
        <is>
          <t>БАБАК ІРИНА МИКОЛАЇВНА</t>
        </is>
      </c>
      <c r="C24" s="24" t="n"/>
      <c r="D24" s="42" t="n"/>
      <c r="E24" s="315" t="n">
        <v>0</v>
      </c>
      <c r="F24" s="315" t="n">
        <v>0</v>
      </c>
      <c r="G24" s="315" t="n">
        <v>0</v>
      </c>
      <c r="H24" s="47" t="n">
        <v>0</v>
      </c>
      <c r="I24" s="47" t="n">
        <v>0</v>
      </c>
      <c r="J24" s="47" t="n">
        <v>0</v>
      </c>
      <c r="K24" s="58" t="n">
        <v>0</v>
      </c>
      <c r="L24" s="44" t="inlineStr">
        <is>
          <t>КІТАМ</t>
        </is>
      </c>
      <c r="M24" s="59" t="inlineStr">
        <is>
          <t>Да</t>
        </is>
      </c>
      <c r="N24" s="60">
        <f>HYPERLINK("https://scholar.google.com.ua/citations?user=mGpkP6sAAAAJ&amp;hl=ru","https://scholar.google.com.ua/citations?user=mGpkP6sAAAAJ&amp;hl=ru")</f>
        <v/>
      </c>
      <c r="O24" s="59" t="n">
        <v>6</v>
      </c>
      <c r="P24" s="59" t="n">
        <v>2</v>
      </c>
      <c r="Q24" s="60">
        <f>HYPERLINK("https://nure.ua/staff/irina-mikolaivna-babak","https://nure.ua/staff/irina-mikolaivna-babak")</f>
        <v/>
      </c>
      <c r="R24" s="12" t="n"/>
      <c r="S24" s="13" t="n"/>
      <c r="T24" s="13" t="n"/>
      <c r="U24" s="13" t="n"/>
      <c r="V24" s="13" t="n"/>
      <c r="W24" s="13" t="n"/>
      <c r="X24" s="13" t="n"/>
      <c r="Y24" s="13" t="n"/>
      <c r="Z24" s="13" t="n"/>
    </row>
    <row r="25" ht="15.75" customHeight="1" s="303">
      <c r="A25" s="22" t="n">
        <v>5414</v>
      </c>
      <c r="B25" s="23" t="inlineStr">
        <is>
          <t>БАБИЧЕНКО ОКСАНА ЮРІЇВНА</t>
        </is>
      </c>
      <c r="C25" s="24" t="inlineStr">
        <is>
          <t>http://orcid.org/0000-0002-4806-6549</t>
        </is>
      </c>
      <c r="D25" s="42" t="inlineStr">
        <is>
          <t>https://www.scopus.com/authid/detail.uri?authorId=36683068200</t>
        </is>
      </c>
      <c r="E25" s="313" t="n">
        <v>10</v>
      </c>
      <c r="F25" s="313" t="n">
        <v>6</v>
      </c>
      <c r="G25" s="313" t="n">
        <v>1</v>
      </c>
      <c r="H25" s="100" t="n">
        <v>3</v>
      </c>
      <c r="I25" s="100" t="n">
        <v>0</v>
      </c>
      <c r="J25" s="100" t="n">
        <v>0</v>
      </c>
      <c r="K25" s="28" t="n">
        <v>4</v>
      </c>
      <c r="L25" s="44" t="inlineStr">
        <is>
          <t>МЕЕПП</t>
        </is>
      </c>
      <c r="M25" s="30" t="inlineStr">
        <is>
          <t>Да</t>
        </is>
      </c>
      <c r="N25" s="33">
        <f>HYPERLINK("https://scholar.google.com.ua/citations?user=dRTkJFMAAAAJ&amp;hl=ru","https://scholar.google.com.ua/citations?user=dRTkJFMAAAAJ&amp;hl=ru")</f>
        <v/>
      </c>
      <c r="O25" s="30" t="n">
        <v>20</v>
      </c>
      <c r="P25" s="30" t="n">
        <v>2</v>
      </c>
      <c r="Q25" s="33">
        <f>HYPERLINK("https://nure.ua/staff/oksana-juriivna-babichenko","https://nure.ua/staff/oksana-juriivna-babichenko")</f>
        <v/>
      </c>
      <c r="R25" s="12" t="inlineStr">
        <is>
          <t>Babychenko, Oksana Yu ; Babychenko, O. Y. ; Sologub, O. Yu ; Babychenko, O. Yu ; Babychenko, Oksana ; Babychenko, O. Yu.</t>
        </is>
      </c>
      <c r="S25" s="13" t="n"/>
      <c r="T25" s="13" t="n"/>
      <c r="U25" s="13" t="n"/>
      <c r="V25" s="13" t="n"/>
      <c r="W25" s="13" t="n"/>
      <c r="X25" s="13" t="n"/>
      <c r="Y25" s="13" t="n"/>
      <c r="Z25" s="13" t="n"/>
    </row>
    <row r="26" ht="15.75" customHeight="1" s="303">
      <c r="A26" s="22" t="n">
        <v>7091</v>
      </c>
      <c r="B26" s="23" t="inlineStr">
        <is>
          <t>БАБІЙ АНДРІЙ СТЕПАНОВИЧ</t>
        </is>
      </c>
      <c r="C26" s="24" t="inlineStr">
        <is>
          <t>https://orcid.org/0000-0002-2840-4352</t>
        </is>
      </c>
      <c r="D26" s="42" t="inlineStr">
        <is>
          <t>https://www.scopus.com/authid/detail.uri?authorId=57189391408</t>
        </is>
      </c>
      <c r="E26" s="313" t="n">
        <v>10</v>
      </c>
      <c r="F26" s="313" t="n">
        <v>21</v>
      </c>
      <c r="G26" s="313" t="n">
        <v>3</v>
      </c>
      <c r="H26" s="100" t="n">
        <v>7</v>
      </c>
      <c r="I26" s="100" t="n">
        <v>8</v>
      </c>
      <c r="J26" s="100" t="n">
        <v>2</v>
      </c>
      <c r="K26" s="28" t="n">
        <v>9</v>
      </c>
      <c r="L26" s="44" t="inlineStr">
        <is>
          <t>ПІ</t>
        </is>
      </c>
      <c r="M26" s="30" t="inlineStr">
        <is>
          <t>Да</t>
        </is>
      </c>
      <c r="N26" s="33">
        <f>HYPERLINK("https://scholar.google.com/citations?user=oOLrXEAAAAAJ&amp;hl=uk","https://scholar.google.com/citations?user=oOLrXEAAAAAJ&amp;hl=uk")</f>
        <v/>
      </c>
      <c r="O26" s="30" t="n">
        <v>28</v>
      </c>
      <c r="P26" s="30" t="n">
        <v>4</v>
      </c>
      <c r="Q26" s="33">
        <f>HYPERLINK("https://nure.ua/staff/andriy-stepanovich-babiy","https://nure.ua/staff/andriy-stepanovich-babiy")</f>
        <v/>
      </c>
      <c r="R26" s="12" t="inlineStr">
        <is>
          <t>Babii, Andrii S. ; Babii, A. S. ; Babii, Andrii</t>
        </is>
      </c>
      <c r="S26" s="13" t="n"/>
      <c r="T26" s="13" t="n"/>
      <c r="U26" s="13" t="n"/>
      <c r="V26" s="13" t="n"/>
      <c r="W26" s="13" t="n"/>
      <c r="X26" s="13" t="n"/>
      <c r="Y26" s="13" t="n"/>
      <c r="Z26" s="13" t="n"/>
    </row>
    <row r="27" ht="15.75" customHeight="1" s="303">
      <c r="A27" s="22" t="n">
        <v>3672</v>
      </c>
      <c r="B27" s="23" t="inlineStr">
        <is>
          <t>БАДЄЄВА ЛЮДМИЛА ІВАНІВНА</t>
        </is>
      </c>
      <c r="C27" s="24" t="inlineStr">
        <is>
          <t>https://orcid.org/0000-0002-7088-5823</t>
        </is>
      </c>
      <c r="D27" s="42" t="n"/>
      <c r="E27" s="315" t="n"/>
      <c r="F27" s="315" t="n"/>
      <c r="G27" s="315" t="n"/>
      <c r="H27" s="47" t="n"/>
      <c r="I27" s="47" t="n"/>
      <c r="J27" s="47" t="n"/>
      <c r="K27" s="28" t="n">
        <v>2</v>
      </c>
      <c r="L27" s="39" t="inlineStr">
        <is>
          <t>Укр.</t>
        </is>
      </c>
      <c r="M27" s="30" t="inlineStr">
        <is>
          <t>Да</t>
        </is>
      </c>
      <c r="N27" s="33">
        <f>HYPERLINK("https://scholar.google.com.ua/citations?user=DP0rc_cAAAAJ&amp;hl=uk","https://scholar.google.com.ua/citations?user=DP0rc_cAAAAJ&amp;hl=uk")</f>
        <v/>
      </c>
      <c r="O27" s="30" t="n">
        <v>22</v>
      </c>
      <c r="P27" s="30" t="n">
        <v>3</v>
      </c>
      <c r="Q27" s="33">
        <f>HYPERLINK("https://nure.ua/staff/lyudmila-ivanivna-badyeyeva","https://nure.ua/staff/lyudmila-ivanivna-badyeyeva")</f>
        <v/>
      </c>
      <c r="R27" s="61" t="inlineStr">
        <is>
          <t xml:space="preserve"> Badyeyeva, Liudmyla ; </t>
        </is>
      </c>
      <c r="S27" s="13" t="n"/>
      <c r="T27" s="13" t="n"/>
      <c r="U27" s="13" t="n"/>
      <c r="V27" s="13" t="n"/>
      <c r="W27" s="13" t="n"/>
      <c r="X27" s="13" t="n"/>
      <c r="Y27" s="13" t="n"/>
      <c r="Z27" s="13" t="n"/>
    </row>
    <row r="28" ht="15.75" customHeight="1" s="303">
      <c r="A28" s="22" t="n">
        <v>700</v>
      </c>
      <c r="B28" s="23" t="inlineStr">
        <is>
          <t>БАКАЛЕНКО ОЛЕНА АНАТОЛІЇВНА</t>
        </is>
      </c>
      <c r="C28" s="24" t="inlineStr">
        <is>
          <t>https://orcid.org/0000-0001-6830-2513</t>
        </is>
      </c>
      <c r="D28" s="42" t="n"/>
      <c r="E28" s="314" t="n"/>
      <c r="F28" s="314" t="n"/>
      <c r="G28" s="314" t="n"/>
      <c r="H28" s="47" t="n"/>
      <c r="I28" s="47" t="n"/>
      <c r="J28" s="47" t="n"/>
      <c r="K28" s="28" t="n">
        <v>13</v>
      </c>
      <c r="L28" s="44" t="inlineStr">
        <is>
          <t>Філ.</t>
        </is>
      </c>
      <c r="M28" s="30" t="inlineStr">
        <is>
          <t>Да</t>
        </is>
      </c>
      <c r="N28" s="33">
        <f>HYPERLINK("https://scholar.google.com.ua/citations?user=l1_5WLwAAAAJ&amp;hl=ru","https://scholar.google.com.ua/citations?user=l1_5WLwAAAAJ&amp;hl=ru")</f>
        <v/>
      </c>
      <c r="O28" s="30" t="n">
        <v>20</v>
      </c>
      <c r="P28" s="30" t="n">
        <v>3</v>
      </c>
      <c r="Q28" s="33">
        <f>HYPERLINK("https://nure.ua/staff/olena-anatoliyivna-bakalenko","https://nure.ua/staff/olena-anatoliyivna-bakalenko")</f>
        <v/>
      </c>
      <c r="R28" s="12" t="n"/>
      <c r="S28" s="13" t="n"/>
      <c r="T28" s="13" t="n"/>
      <c r="U28" s="13" t="n"/>
      <c r="V28" s="13" t="n"/>
      <c r="W28" s="13" t="n"/>
      <c r="X28" s="13" t="n"/>
      <c r="Y28" s="13" t="n"/>
      <c r="Z28" s="13" t="n"/>
    </row>
    <row r="29" ht="15.75" customHeight="1" s="303">
      <c r="A29" s="22" t="n">
        <v>3606</v>
      </c>
      <c r="B29" s="23" t="inlineStr">
        <is>
          <t>БАЛАГУРА ДМИТРО СЕРГІЙОВИЧ</t>
        </is>
      </c>
      <c r="C29" s="24" t="n"/>
      <c r="D29" s="42" t="n"/>
      <c r="E29" s="315" t="n"/>
      <c r="F29" s="315" t="n"/>
      <c r="G29" s="315" t="n"/>
      <c r="H29" s="47" t="n"/>
      <c r="I29" s="47" t="n"/>
      <c r="J29" s="47" t="n"/>
      <c r="K29" s="28" t="n">
        <v>10</v>
      </c>
      <c r="L29" s="29" t="n"/>
      <c r="M29" s="30" t="inlineStr">
        <is>
          <t>Да</t>
        </is>
      </c>
      <c r="N29" s="30" t="n"/>
      <c r="O29" s="30" t="n"/>
      <c r="P29" s="30" t="n"/>
      <c r="Q29" s="30" t="n"/>
      <c r="R29" s="12" t="n"/>
      <c r="S29" s="13" t="n"/>
      <c r="T29" s="13" t="n"/>
      <c r="U29" s="13" t="n"/>
      <c r="V29" s="13" t="n"/>
      <c r="W29" s="13" t="n"/>
      <c r="X29" s="13" t="n"/>
      <c r="Y29" s="13" t="n"/>
      <c r="Z29" s="13" t="n"/>
    </row>
    <row r="30" ht="15.75" customHeight="1" s="303">
      <c r="A30" s="22" t="n">
        <v>5379</v>
      </c>
      <c r="B30" s="23" t="inlineStr">
        <is>
          <t>БАРАННІК ВОЛОДИМИР ВІКТОРОВИЧ</t>
        </is>
      </c>
      <c r="C30" s="24" t="inlineStr">
        <is>
          <t>https://orcid.org/0000-0002-2848-4524</t>
        </is>
      </c>
      <c r="D30" s="42" t="inlineStr">
        <is>
          <t>https://www.scopus.com/authid/detail.uri?authorId=27867503300</t>
        </is>
      </c>
      <c r="E30" s="313" t="n">
        <v>86</v>
      </c>
      <c r="F30" s="313" t="n">
        <v>563</v>
      </c>
      <c r="G30" s="313" t="n">
        <v>18</v>
      </c>
      <c r="H30" s="100" t="n">
        <v>23</v>
      </c>
      <c r="I30" s="100" t="n">
        <v>30</v>
      </c>
      <c r="J30" s="100" t="n">
        <v>3</v>
      </c>
      <c r="K30" s="58" t="n">
        <v>79</v>
      </c>
      <c r="L30" s="39" t="n"/>
      <c r="M30" s="59" t="inlineStr">
        <is>
          <t>Да</t>
        </is>
      </c>
      <c r="N30" s="59" t="n"/>
      <c r="O30" s="59" t="n"/>
      <c r="P30" s="59" t="n"/>
      <c r="Q30" s="59" t="n"/>
      <c r="R30" s="12" t="inlineStr">
        <is>
          <t>Barannik, Volodymyr ; Barannik, Vladimir ; Barannik, V. ; Barannik, V. V. ; Barannik, Vladimir V. ; Barannik, Dmitry V.</t>
        </is>
      </c>
      <c r="S30" s="13" t="n"/>
      <c r="T30" s="13" t="n"/>
      <c r="U30" s="13" t="n"/>
      <c r="V30" s="13" t="n"/>
      <c r="W30" s="13" t="n"/>
      <c r="X30" s="13" t="n"/>
      <c r="Y30" s="13" t="n"/>
      <c r="Z30" s="13" t="n"/>
    </row>
    <row r="31" ht="15.75" customHeight="1" s="303">
      <c r="A31" s="22" t="n">
        <v>371</v>
      </c>
      <c r="B31" s="23" t="inlineStr">
        <is>
          <t>БАРКОВА ІРИНА МИКОЛАЇВНА</t>
        </is>
      </c>
      <c r="C31" s="24" t="inlineStr">
        <is>
          <t>https://orcid.org/0000-0001-7248-5375</t>
        </is>
      </c>
      <c r="D31" s="42" t="n"/>
      <c r="E31" s="314" t="n"/>
      <c r="F31" s="314" t="n"/>
      <c r="G31" s="314" t="n"/>
      <c r="H31" s="47" t="n"/>
      <c r="I31" s="47" t="n"/>
      <c r="J31" s="47" t="n"/>
      <c r="K31" s="28" t="n">
        <v>0</v>
      </c>
      <c r="L31" s="44" t="inlineStr">
        <is>
          <t>ПрН</t>
        </is>
      </c>
      <c r="M31" s="30" t="inlineStr">
        <is>
          <t>Да</t>
        </is>
      </c>
      <c r="N31" s="33">
        <f>HYPERLINK("https://scholar.google.com.ua/citations?view_op=list_works&amp;hl=ru&amp;user=_c3GZrUAAAAJ","https://scholar.google.com.ua/citations?view_op=list_works&amp;hl=ru&amp;user=_c3GZrUAAAAJ")</f>
        <v/>
      </c>
      <c r="O31" s="30" t="n">
        <v>3</v>
      </c>
      <c r="P31" s="30" t="n">
        <v>1</v>
      </c>
      <c r="Q31" s="33">
        <f>HYPERLINK("https://nure.ua/staff/irina-mikolayivna-barkova","https://nure.ua/staff/irina-mikolayivna-barkova")</f>
        <v/>
      </c>
      <c r="R31" s="12" t="n"/>
      <c r="S31" s="13" t="n"/>
      <c r="T31" s="13" t="n"/>
      <c r="U31" s="13" t="n"/>
      <c r="V31" s="13" t="n"/>
      <c r="W31" s="13" t="n"/>
      <c r="X31" s="13" t="n"/>
      <c r="Y31" s="13" t="n"/>
      <c r="Z31" s="13" t="n"/>
    </row>
    <row r="32" ht="15.75" customHeight="1" s="303">
      <c r="A32" s="22" t="n">
        <v>4817</v>
      </c>
      <c r="B32" s="23" t="inlineStr">
        <is>
          <t>БАРКОВСЬКА ОЛЕСЯ ЮРІЇВНА</t>
        </is>
      </c>
      <c r="C32" s="43" t="inlineStr">
        <is>
          <t>https://orcid.org/0000-0001-7496-4353</t>
        </is>
      </c>
      <c r="D32" s="42" t="inlineStr">
        <is>
          <t>https://www.scopus.com/authid/detail.uri?authorId=24482907700</t>
        </is>
      </c>
      <c r="E32" s="313" t="n">
        <v>14</v>
      </c>
      <c r="F32" s="313" t="n">
        <v>18</v>
      </c>
      <c r="G32" s="313" t="n">
        <v>3</v>
      </c>
      <c r="H32" s="47" t="n">
        <v>1</v>
      </c>
      <c r="I32" s="47" t="n">
        <v>0</v>
      </c>
      <c r="J32" s="47" t="n">
        <v>0</v>
      </c>
      <c r="K32" s="28" t="n">
        <v>3</v>
      </c>
      <c r="L32" s="29" t="inlineStr">
        <is>
          <t>ЕОМ</t>
        </is>
      </c>
      <c r="M32" s="30" t="inlineStr">
        <is>
          <t>Да</t>
        </is>
      </c>
      <c r="N32" s="33">
        <f>HYPERLINK("https://scholar.google.com.ua/citations?user=Uj96xp4AAAAJ&amp;hl=ru","https://scholar.google.com.ua/citations?user=Uj96xp4AAAAJ&amp;hl=ru")</f>
        <v/>
      </c>
      <c r="O32" s="30" t="n">
        <v>16</v>
      </c>
      <c r="P32" s="30" t="n">
        <v>2</v>
      </c>
      <c r="Q32" s="33">
        <f>HYPERLINK("https://nure.ua/staff/olesya-yuriyivna-barkovska","https://nure.ua/staff/olesya-yuriyivna-barkovska")</f>
        <v/>
      </c>
      <c r="R32" s="12" t="inlineStr">
        <is>
          <t>Barkovska, Olesia ; Barkovskaya, Olessia ; Barkovska, O. ; Olesia, Barkovska ; Olesia, B.</t>
        </is>
      </c>
      <c r="S32" s="13" t="n"/>
      <c r="T32" s="13" t="n"/>
      <c r="U32" s="13" t="n"/>
      <c r="V32" s="13" t="n"/>
      <c r="W32" s="13" t="n"/>
      <c r="X32" s="13" t="n"/>
      <c r="Y32" s="13" t="n"/>
      <c r="Z32" s="13" t="n"/>
    </row>
    <row r="33" ht="15.75" customHeight="1" s="303">
      <c r="A33" s="22" t="n">
        <v>7913</v>
      </c>
      <c r="B33" s="23" t="inlineStr">
        <is>
          <t>БАТРАКОВ ЄВГЕНІЙ ОЛЕКСІЙОВИЧ</t>
        </is>
      </c>
      <c r="C33" s="24" t="n"/>
      <c r="D33" s="42" t="n"/>
      <c r="E33" s="314" t="n"/>
      <c r="F33" s="314" t="n"/>
      <c r="G33" s="314" t="n"/>
      <c r="H33" s="47" t="n"/>
      <c r="I33" s="47" t="n"/>
      <c r="J33" s="47" t="n"/>
      <c r="K33" s="28" t="n">
        <v>0</v>
      </c>
      <c r="L33" s="29" t="n"/>
      <c r="M33" s="30" t="n"/>
      <c r="N33" s="30" t="n"/>
      <c r="O33" s="30" t="n"/>
      <c r="P33" s="30" t="n"/>
      <c r="Q33" s="33">
        <f>HYPERLINK("https://nure.ua/staff/batrakov-ievgenij-oleksijovich","https://nure.ua/staff/batrakov-ievgenij-oleksijovich")</f>
        <v/>
      </c>
      <c r="R33" s="12" t="n"/>
      <c r="S33" s="13" t="n"/>
      <c r="T33" s="13" t="n"/>
      <c r="U33" s="13" t="n"/>
      <c r="V33" s="13" t="n"/>
      <c r="W33" s="13" t="n"/>
      <c r="X33" s="13" t="n"/>
      <c r="Y33" s="13" t="n"/>
      <c r="Z33" s="13" t="n"/>
    </row>
    <row r="34" ht="15.75" customHeight="1" s="303">
      <c r="A34" s="22" t="n">
        <v>245</v>
      </c>
      <c r="B34" s="23" t="inlineStr">
        <is>
          <t>БЕЗКОРОВАЙНИЙ ВОЛОДИМИР ВАЛЕНТИНОВИЧ</t>
        </is>
      </c>
      <c r="C34" s="24" t="inlineStr">
        <is>
          <t>https://orcid.org/0000-0003-3820-4714</t>
        </is>
      </c>
      <c r="D34" s="42" t="inlineStr">
        <is>
          <t>https://www.scopus.com/authid/detail.uri?authorId=57190427154</t>
        </is>
      </c>
      <c r="E34" s="313" t="n">
        <v>6</v>
      </c>
      <c r="F34" s="313" t="n">
        <v>4</v>
      </c>
      <c r="G34" s="313" t="n">
        <v>1</v>
      </c>
      <c r="H34" s="47" t="n">
        <v>2</v>
      </c>
      <c r="I34" s="47" t="n">
        <v>0</v>
      </c>
      <c r="J34" s="47" t="n">
        <v>0</v>
      </c>
      <c r="K34" s="28" t="n">
        <v>57</v>
      </c>
      <c r="L34" s="44" t="inlineStr">
        <is>
          <t>СТ</t>
        </is>
      </c>
      <c r="M34" s="30" t="inlineStr">
        <is>
          <t>Да</t>
        </is>
      </c>
      <c r="N34" s="33">
        <f>HYPERLINK("https://scholar.google.com.ua/citations?user=R8NKiHMAAAAJ","https://scholar.google.com.ua/citations?user=R8NKiHMAAAAJ")</f>
        <v/>
      </c>
      <c r="O34" s="30" t="n">
        <v>275</v>
      </c>
      <c r="P34" s="30" t="n">
        <v>8</v>
      </c>
      <c r="Q34" s="33">
        <f>HYPERLINK("https://nure.ua/staff/volodimir-valentinovich-bezkorovayniy","https://nure.ua/staff/volodimir-valentinovich-bezkorovayniy")</f>
        <v/>
      </c>
      <c r="R34" s="12" t="inlineStr">
        <is>
          <t>Beskorovainyi, Volodymyr ; Beskorovainyi, Vladimir</t>
        </is>
      </c>
      <c r="S34" s="13" t="n"/>
      <c r="T34" s="13" t="n"/>
      <c r="U34" s="13" t="n"/>
      <c r="V34" s="13" t="n"/>
      <c r="W34" s="13" t="n"/>
      <c r="X34" s="13" t="n"/>
      <c r="Y34" s="13" t="n"/>
      <c r="Z34" s="13" t="n"/>
    </row>
    <row r="35" ht="15.75" customHeight="1" s="303">
      <c r="A35" s="22" t="n">
        <v>5185</v>
      </c>
      <c r="B35" s="23" t="inlineStr">
        <is>
          <t>БЕЗКРОВНА ІРИНА ІГОРІВНА</t>
        </is>
      </c>
      <c r="C35" s="62" t="inlineStr">
        <is>
          <t>Діловод Вченої ради університету</t>
        </is>
      </c>
      <c r="D35" s="42" t="n"/>
      <c r="E35" s="315" t="n"/>
      <c r="F35" s="315" t="n"/>
      <c r="G35" s="315" t="n"/>
      <c r="H35" s="47" t="n"/>
      <c r="I35" s="47" t="n"/>
      <c r="J35" s="47" t="n"/>
      <c r="K35" s="28" t="n">
        <v>0</v>
      </c>
      <c r="L35" s="39" t="n"/>
      <c r="M35" s="30" t="inlineStr">
        <is>
          <t>Да</t>
        </is>
      </c>
      <c r="N35" s="30" t="n"/>
      <c r="O35" s="30" t="n"/>
      <c r="P35" s="30" t="n"/>
      <c r="Q35" s="33">
        <f>HYPERLINK("https://nure.ua/staff/irina-igorivna-bezkrovna","https://nure.ua/staff/irina-igorivna-bezkrovna")</f>
        <v/>
      </c>
      <c r="R35" s="12" t="n"/>
      <c r="S35" s="13" t="n"/>
      <c r="T35" s="13" t="n"/>
      <c r="U35" s="13" t="n"/>
      <c r="V35" s="13" t="n"/>
      <c r="W35" s="13" t="n"/>
      <c r="X35" s="13" t="n"/>
      <c r="Y35" s="13" t="n"/>
      <c r="Z35" s="13" t="n"/>
    </row>
    <row r="36" ht="15.75" customHeight="1" s="303">
      <c r="A36" s="22" t="n">
        <v>468</v>
      </c>
      <c r="B36" s="23" t="inlineStr">
        <is>
          <t>БЕЗРУК ВАЛЕРІЙ МИХАЙЛОВИЧ</t>
        </is>
      </c>
      <c r="C36" s="24" t="inlineStr">
        <is>
          <t>https://orcid.org/0000-0003-2349-7788</t>
        </is>
      </c>
      <c r="D36" s="42" t="inlineStr">
        <is>
          <t>https://www.scopus.com/authid/detail.uri?authorId=15833942400</t>
        </is>
      </c>
      <c r="E36" s="313" t="n">
        <v>63</v>
      </c>
      <c r="F36" s="313" t="n">
        <v>61</v>
      </c>
      <c r="G36" s="313" t="n">
        <v>4</v>
      </c>
      <c r="H36" s="100" t="n">
        <v>29</v>
      </c>
      <c r="I36" s="100" t="n">
        <v>9</v>
      </c>
      <c r="J36" s="100" t="n">
        <v>2</v>
      </c>
      <c r="K36" s="28" t="n">
        <v>95</v>
      </c>
      <c r="L36" s="44" t="inlineStr">
        <is>
          <t>ІМІ</t>
        </is>
      </c>
      <c r="M36" s="30" t="inlineStr">
        <is>
          <t>Да</t>
        </is>
      </c>
      <c r="N36" s="33">
        <f>HYPERLINK("https://scholar.google.com.ua/citations?user=FaYOm74AAAAJ&amp;hl=ru","https://scholar.google.com.ua/citations?user=FaYOm74AAAAJ&amp;hl=ru")</f>
        <v/>
      </c>
      <c r="O36" s="30" t="n">
        <v>269</v>
      </c>
      <c r="P36" s="30" t="n">
        <v>7</v>
      </c>
      <c r="Q36" s="33">
        <f>HYPERLINK("https://nure.ua/staff/valeriy-mihaylovich-bezruk","https://nure.ua/staff/valeriy-mihaylovich-bezruk")</f>
        <v/>
      </c>
      <c r="R36" s="63" t="inlineStr">
        <is>
          <t>Bezruk, Valeriy M. ; Bezruk, B. M. ; Valery, Bezruk ; Bezruk, Valerij M. ; Bezruk, Valery ; Bezruk, Valeryi M. ; Bezruk, V. M. ; Valeriy, Bezruk ; Bezruk, Valeryi ; Bezruk, V. P. ; Bezruk, Valeriy ; Bezruk, V; Bezruk, Valervi ; Bezruk, VM ; Bezruk, V.M.</t>
        </is>
      </c>
      <c r="S36" s="13" t="n"/>
      <c r="T36" s="13" t="n"/>
      <c r="U36" s="13" t="n"/>
      <c r="V36" s="13" t="n"/>
      <c r="W36" s="13" t="n"/>
      <c r="X36" s="13" t="n"/>
      <c r="Y36" s="13" t="n"/>
      <c r="Z36" s="13" t="n"/>
    </row>
    <row r="37" ht="15.75" customHeight="1" s="303">
      <c r="A37" s="22" t="n">
        <v>3794</v>
      </c>
      <c r="B37" s="23" t="inlineStr">
        <is>
          <t>БЕЗСОНОВ ОЛЕКСАНДР ОЛЕКСАНДРОВИЧ</t>
        </is>
      </c>
      <c r="C37" s="24" t="inlineStr">
        <is>
          <t>http://orcid.org/0000-0001-6104-4275</t>
        </is>
      </c>
      <c r="D37" s="42" t="inlineStr">
        <is>
          <t>https://www.scopus.com/authid/detail.uri?authorId=8698846100</t>
        </is>
      </c>
      <c r="E37" s="317" t="n">
        <v>44</v>
      </c>
      <c r="F37" s="313" t="n">
        <v>70</v>
      </c>
      <c r="G37" s="313" t="n">
        <v>5</v>
      </c>
      <c r="H37" s="100" t="n">
        <v>6</v>
      </c>
      <c r="I37" s="100" t="n">
        <v>0</v>
      </c>
      <c r="J37" s="100" t="n">
        <v>0</v>
      </c>
      <c r="K37" s="28" t="n">
        <v>1</v>
      </c>
      <c r="L37" s="44" t="inlineStr">
        <is>
          <t>КІТС</t>
        </is>
      </c>
      <c r="M37" s="30" t="inlineStr">
        <is>
          <t>Да</t>
        </is>
      </c>
      <c r="N37" s="33">
        <f>HYPERLINK("https://scholar.google.com.ua/citations?hl=ru&amp;authuser=3&amp;user=7W3CK7kAAAAJ","https://scholar.google.com.ua/citations?hl=ru&amp;authuser=3&amp;user=7W3CK7kAAAAJ")</f>
        <v/>
      </c>
      <c r="O37" s="30" t="n">
        <v>82</v>
      </c>
      <c r="P37" s="30" t="n">
        <v>5</v>
      </c>
      <c r="Q37" s="33">
        <f>HYPERLINK("https://nure.ua/staff/oleksandr-oleksandrovich-bezsonov","https://nure.ua/staff/oleksandr-oleksandrovich-bezsonov")</f>
        <v/>
      </c>
      <c r="R37" s="63" t="inlineStr">
        <is>
          <t>Bezsonov, Oleksandr ; Bessonov, Oleksandr ; Bezsonov, O. O. ; Bessonov, A. A. ; Bezsonov, Alexander A. ; Bezsonov, A. A. ; Bessonov, Alexandr A. ; Bezsonov, O. ; Bessonov, O. O. ; Bessonov, Alex A. ; Bezsonov, A.A.</t>
        </is>
      </c>
      <c r="S37" s="13" t="n"/>
      <c r="T37" s="13" t="n"/>
      <c r="U37" s="13" t="n"/>
      <c r="V37" s="13" t="n"/>
      <c r="W37" s="13" t="n"/>
      <c r="X37" s="13" t="n"/>
      <c r="Y37" s="13" t="n"/>
      <c r="Z37" s="13" t="n"/>
    </row>
    <row r="38" ht="15.75" customHeight="1" s="303">
      <c r="A38" s="22" t="n">
        <v>412</v>
      </c>
      <c r="B38" s="23" t="inlineStr">
        <is>
          <t>БЕЗУГЛА ГАННА ЄВГЕНІВНА</t>
        </is>
      </c>
      <c r="C38" s="24" t="inlineStr">
        <is>
          <t>https://orcid.org/0000-0001-9239-4913</t>
        </is>
      </c>
      <c r="D38" s="42" t="n"/>
      <c r="E38" s="314" t="n"/>
      <c r="F38" s="314" t="n"/>
      <c r="G38" s="314" t="n"/>
      <c r="H38" s="47" t="n"/>
      <c r="I38" s="47" t="n"/>
      <c r="J38" s="47" t="n"/>
      <c r="K38" s="28" t="n">
        <v>1</v>
      </c>
      <c r="L38" s="44" t="inlineStr">
        <is>
          <t>СТ</t>
        </is>
      </c>
      <c r="M38" s="30" t="inlineStr">
        <is>
          <t>Да</t>
        </is>
      </c>
      <c r="N38" s="33">
        <f>HYPERLINK("https://scholar.google.com.ua/citations?user=frlrq4wAAAAJ","https://scholar.google.com.ua/citations?user=frlrq4wAAAAJ")</f>
        <v/>
      </c>
      <c r="O38" s="30" t="n">
        <v>14</v>
      </c>
      <c r="P38" s="30" t="n">
        <v>2</v>
      </c>
      <c r="Q38" s="33">
        <f>HYPERLINK("https://nure.ua/staff/ganna-yevgenivna-bezugla","https://nure.ua/staff/ganna-yevgenivna-bezugla")</f>
        <v/>
      </c>
      <c r="R38" s="12" t="n"/>
      <c r="S38" s="13" t="n"/>
      <c r="T38" s="13" t="n"/>
      <c r="U38" s="13" t="n"/>
      <c r="V38" s="13" t="n"/>
      <c r="W38" s="13" t="n"/>
      <c r="X38" s="13" t="n"/>
      <c r="Y38" s="13" t="n"/>
      <c r="Z38" s="13" t="n"/>
    </row>
    <row r="39" ht="15.75" customHeight="1" s="303">
      <c r="A39" s="34" t="n">
        <v>7422</v>
      </c>
      <c r="B39" s="49" t="inlineStr">
        <is>
          <t>БЕКІРОВ АЛІ ЕНВЕРОВИЧ</t>
        </is>
      </c>
      <c r="C39" s="35" t="inlineStr">
        <is>
          <t>http://orcid.org/0000-0002-6155-0597</t>
        </is>
      </c>
      <c r="D39" s="36" t="inlineStr">
        <is>
          <t>https://www.scopus.com/authid/detail.uri?authorId=57189329509</t>
        </is>
      </c>
      <c r="E39" s="313" t="n">
        <v>12</v>
      </c>
      <c r="F39" s="313" t="n">
        <v>88</v>
      </c>
      <c r="G39" s="313" t="n">
        <v>5</v>
      </c>
      <c r="H39" s="37" t="n">
        <v>8</v>
      </c>
      <c r="I39" s="37" t="n">
        <v>21</v>
      </c>
      <c r="J39" s="37" t="n">
        <v>3</v>
      </c>
      <c r="K39" s="38" t="n">
        <v>8</v>
      </c>
      <c r="L39" s="40" t="n"/>
      <c r="M39" s="40" t="inlineStr">
        <is>
          <t>Нет</t>
        </is>
      </c>
      <c r="N39" s="41">
        <f>HYPERLINK("https://scholar.google.com/citations?hl=ru&amp;user=D_bdnEEAAAAJ","https://scholar.google.com/citations?hl=ru&amp;user=D_bdnEEAAAAJ")</f>
        <v/>
      </c>
      <c r="O39" s="40" t="n">
        <v>144</v>
      </c>
      <c r="P39" s="40" t="n">
        <v>6</v>
      </c>
      <c r="Q39" s="41">
        <f>HYPERLINK("https://nure.ua/staff/ali-enverovich-bekirov","https://nure.ua/staff/ali-enverovich-bekirov")</f>
        <v/>
      </c>
      <c r="R39" s="52" t="inlineStr">
        <is>
          <t>Bekirov, Ali ; Bekirov, A.</t>
        </is>
      </c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 s="303">
      <c r="A40" s="22" t="n">
        <v>3871</v>
      </c>
      <c r="B40" s="23" t="inlineStr">
        <is>
          <t>БЕНДЕБЕРЯ ГЕННАДІЙ МИКОЛАЙОВИЧ</t>
        </is>
      </c>
      <c r="C40" s="24" t="inlineStr">
        <is>
          <t>https://orcid.org/0000-0002-0070-4927</t>
        </is>
      </c>
      <c r="D40" s="42" t="inlineStr">
        <is>
          <t>https://www.scopus.com/authid/detail.uri?authorId=6505677339</t>
        </is>
      </c>
      <c r="E40" s="313" t="n">
        <v>4</v>
      </c>
      <c r="F40" s="313" t="n">
        <v>2</v>
      </c>
      <c r="G40" s="313" t="n">
        <v>1</v>
      </c>
      <c r="H40" s="100" t="n">
        <v>1</v>
      </c>
      <c r="I40" s="100" t="n">
        <v>0</v>
      </c>
      <c r="J40" s="100" t="n">
        <v>0</v>
      </c>
      <c r="K40" s="28" t="n">
        <v>9</v>
      </c>
      <c r="L40" s="44" t="inlineStr">
        <is>
          <t>МЕЕПП</t>
        </is>
      </c>
      <c r="M40" s="30" t="inlineStr">
        <is>
          <t>Да</t>
        </is>
      </c>
      <c r="N40" s="30" t="n"/>
      <c r="O40" s="30" t="n"/>
      <c r="P40" s="30" t="n"/>
      <c r="Q40" s="33">
        <f>HYPERLINK("https://nure.ua/staff/gennadij-mikolajovich-bendeberja","https://nure.ua/staff/gennadij-mikolajovich-bendeberja")</f>
        <v/>
      </c>
      <c r="R40" s="63" t="inlineStr">
        <is>
          <t>Bendeberya, Gennady N. ; Bendeberya, G. N. ; Bendeberya, Gennady ; BENDEBERYA, GN ; Bendeberya, H. ; Bendeberya, Hennadii</t>
        </is>
      </c>
      <c r="S40" s="13" t="n"/>
      <c r="T40" s="13" t="n"/>
      <c r="U40" s="13" t="n"/>
      <c r="V40" s="13" t="n"/>
      <c r="W40" s="13" t="n"/>
      <c r="X40" s="13" t="n"/>
      <c r="Y40" s="13" t="n"/>
      <c r="Z40" s="13" t="n"/>
    </row>
    <row r="41" ht="15.75" customHeight="1" s="303">
      <c r="A41" s="22" t="n">
        <v>808</v>
      </c>
      <c r="B41" s="23" t="inlineStr">
        <is>
          <t>БЕРЕЗУЦЬКА НАТАЛІЯ ЛЬВІВНА</t>
        </is>
      </c>
      <c r="C41" s="46" t="inlineStr">
        <is>
          <t xml:space="preserve"> http://orcid.org/0000-0003-2573-9031</t>
        </is>
      </c>
      <c r="D41" s="42" t="inlineStr">
        <is>
          <t>https://www.scopus.com/authid/detail.uri?authorId=57204555787</t>
        </is>
      </c>
      <c r="E41" s="313" t="n">
        <v>4</v>
      </c>
      <c r="F41" s="313" t="n">
        <v>2</v>
      </c>
      <c r="G41" s="313" t="n">
        <v>1</v>
      </c>
      <c r="H41" s="100" t="n">
        <v>1</v>
      </c>
      <c r="I41" s="100" t="n">
        <v>1</v>
      </c>
      <c r="J41" s="100" t="n">
        <v>1</v>
      </c>
      <c r="K41" s="28" t="n">
        <v>11</v>
      </c>
      <c r="L41" s="44" t="inlineStr">
        <is>
          <t>ОП</t>
        </is>
      </c>
      <c r="M41" s="30" t="inlineStr">
        <is>
          <t>Да</t>
        </is>
      </c>
      <c r="N41" s="33">
        <f>HYPERLINK("https://scholar.google.com.ua/citations?hl=ru&amp;user=TLo1TRAAAAAJ","https://scholar.google.com.ua/citations?hl=ru&amp;user=TLo1TRAAAAAJ")</f>
        <v/>
      </c>
      <c r="O41" s="30" t="n">
        <v>27</v>
      </c>
      <c r="P41" s="30" t="n">
        <v>3</v>
      </c>
      <c r="Q41" s="33">
        <f>HYPERLINK("https://nure.ua/staff/nataliya-lvivna-berezutska","https://nure.ua/staff/nataliya-lvivna-berezutska")</f>
        <v/>
      </c>
      <c r="R41" s="63" t="inlineStr">
        <is>
          <t>Berezutska, Nataliia ; BEREZUTSKAYA, NL ; Berezutska, N.</t>
        </is>
      </c>
      <c r="S41" s="13" t="n"/>
      <c r="T41" s="13" t="n"/>
      <c r="U41" s="13" t="n"/>
      <c r="V41" s="13" t="n"/>
      <c r="W41" s="13" t="n"/>
      <c r="X41" s="13" t="n"/>
      <c r="Y41" s="13" t="n"/>
      <c r="Z41" s="13" t="n"/>
    </row>
    <row r="42" ht="15.75" customHeight="1" s="303">
      <c r="A42" s="22" t="n">
        <v>704</v>
      </c>
      <c r="B42" s="23" t="inlineStr">
        <is>
          <t>БЄЛОВА НАТАЛІЯ ВІТАЛІЇВНА</t>
        </is>
      </c>
      <c r="C42" s="24" t="n"/>
      <c r="D42" s="42" t="inlineStr">
        <is>
          <t>https://www.scopus.com/authid/detail.uri?authorId=57210063511</t>
        </is>
      </c>
      <c r="E42" s="313" t="n">
        <v>2</v>
      </c>
      <c r="F42" s="313" t="n">
        <v>1</v>
      </c>
      <c r="G42" s="313" t="n">
        <v>1</v>
      </c>
      <c r="H42" s="100" t="n">
        <v>0</v>
      </c>
      <c r="I42" s="100" t="n">
        <v>0</v>
      </c>
      <c r="J42" s="100" t="n">
        <v>0</v>
      </c>
      <c r="K42" s="28" t="n">
        <v>1</v>
      </c>
      <c r="L42" s="29" t="inlineStr">
        <is>
          <t>Інф.</t>
        </is>
      </c>
      <c r="M42" s="30" t="inlineStr">
        <is>
          <t>Да</t>
        </is>
      </c>
      <c r="N42" s="33">
        <f>HYPERLINK("https://scholar.google.com.ua/citations?user=gpMj8yoAAAAJ","https://scholar.google.com.ua/citations?user=gpMj8yoAAAAJ")</f>
        <v/>
      </c>
      <c r="O42" s="30" t="n">
        <v>46</v>
      </c>
      <c r="P42" s="30" t="n">
        <v>4</v>
      </c>
      <c r="Q42" s="33">
        <f>HYPERLINK("https://nure.ua/staff/nataliya-vitaliyivna-byelova","https://nure.ua/staff/nataliya-vitaliyivna-byelova")</f>
        <v/>
      </c>
      <c r="R42" s="63" t="inlineStr">
        <is>
          <t>Belova, Nataliya</t>
        </is>
      </c>
      <c r="S42" s="13" t="n"/>
      <c r="T42" s="13" t="n"/>
      <c r="U42" s="13" t="n"/>
      <c r="V42" s="13" t="n"/>
      <c r="W42" s="13" t="n"/>
      <c r="X42" s="13" t="n"/>
      <c r="Y42" s="13" t="n"/>
      <c r="Z42" s="13" t="n"/>
    </row>
    <row r="43" ht="15.75" customHeight="1" s="303">
      <c r="A43" s="22" t="n">
        <v>5992</v>
      </c>
      <c r="B43" s="23" t="inlineStr">
        <is>
          <t>БЄЛЬЧЕВА ГАННА ВОЛОДИМИРІВНА</t>
        </is>
      </c>
      <c r="C43" s="24" t="inlineStr">
        <is>
          <t>http://orcid.org/0000-0002-1622-7635</t>
        </is>
      </c>
      <c r="D43" s="42" t="n"/>
      <c r="E43" s="315" t="n"/>
      <c r="F43" s="315" t="n"/>
      <c r="G43" s="315" t="n"/>
      <c r="H43" s="47" t="n"/>
      <c r="I43" s="47" t="n"/>
      <c r="J43" s="47" t="n"/>
      <c r="K43" s="28" t="n">
        <v>5</v>
      </c>
      <c r="L43" s="44" t="inlineStr">
        <is>
          <t>МСТ</t>
        </is>
      </c>
      <c r="M43" s="30" t="inlineStr">
        <is>
          <t>Да</t>
        </is>
      </c>
      <c r="N43" s="33">
        <f>HYPERLINK("https://scholar.google.com/citations?user=OVrt3tIAAAAJ","https://scholar.google.com/citations?user=OVrt3tIAAAAJ")</f>
        <v/>
      </c>
      <c r="O43" s="30" t="n">
        <v>15</v>
      </c>
      <c r="P43" s="30" t="n">
        <v>2</v>
      </c>
      <c r="Q43" s="33">
        <f>HYPERLINK("https://nure.ua/staff/ganna-volodimirivna-byelcheva","https://nure.ua/staff/ganna-volodimirivna-byelcheva")</f>
        <v/>
      </c>
      <c r="R43" s="12" t="n"/>
      <c r="S43" s="13" t="n"/>
      <c r="T43" s="13" t="n"/>
      <c r="U43" s="13" t="n"/>
      <c r="V43" s="13" t="n"/>
      <c r="W43" s="13" t="n"/>
      <c r="X43" s="13" t="n"/>
      <c r="Y43" s="13" t="n"/>
      <c r="Z43" s="13" t="n"/>
    </row>
    <row r="44" ht="15.75" customHeight="1" s="303">
      <c r="A44" s="22" t="n">
        <v>552</v>
      </c>
      <c r="B44" s="23" t="inlineStr">
        <is>
          <t>БЄЛЯВЦЕВ ВАДИМ БОРИСОВИЧ</t>
        </is>
      </c>
      <c r="C44" s="24" t="inlineStr">
        <is>
          <t>http://orcid.org/0000-0001-9639-6502</t>
        </is>
      </c>
      <c r="D44" s="42" t="inlineStr">
        <is>
          <t>https://www.scopus.com/authid/detail.uri?authorId=6602423119</t>
        </is>
      </c>
      <c r="E44" s="313" t="n">
        <v>6</v>
      </c>
      <c r="F44" s="313" t="n">
        <v>0</v>
      </c>
      <c r="G44" s="313" t="n">
        <v>0</v>
      </c>
      <c r="H44" s="47" t="n">
        <v>5</v>
      </c>
      <c r="I44" s="47" t="n">
        <v>1</v>
      </c>
      <c r="J44" s="47" t="n">
        <v>1</v>
      </c>
      <c r="K44" s="28" t="n">
        <v>3</v>
      </c>
      <c r="L44" s="39" t="n"/>
      <c r="M44" s="30" t="inlineStr">
        <is>
          <t>Да</t>
        </is>
      </c>
      <c r="N44" s="33">
        <f>HYPERLINK("https://scholar.google.com.ua/citations?user=EMKXy6QAAAAJ&amp;view_op","https://scholar.google.com.ua/citations?user=EMKXy6QAAAAJ&amp;view_op")</f>
        <v/>
      </c>
      <c r="O44" s="30" t="n">
        <v>0</v>
      </c>
      <c r="P44" s="30" t="n">
        <v>0</v>
      </c>
      <c r="Q44" s="33">
        <f>HYPERLINK("https://nure.ua/staff/vadim-borisovich-byelyavtsev","https://nure.ua/staff/vadim-borisovich-byelyavtsev")</f>
        <v/>
      </c>
      <c r="R44" s="12" t="inlineStr">
        <is>
          <t>Belyavtsev, V. B. ; Beljavtsev, V. B. ; Bieliavtsev, V. ; Belyavtsev, V. B. ; BELYAVTSEV, VB</t>
        </is>
      </c>
      <c r="S44" s="13" t="n"/>
      <c r="T44" s="13" t="n"/>
      <c r="U44" s="13" t="n"/>
      <c r="V44" s="13" t="n"/>
      <c r="W44" s="13" t="n"/>
      <c r="X44" s="13" t="n"/>
      <c r="Y44" s="13" t="n"/>
      <c r="Z44" s="13" t="n"/>
    </row>
    <row r="45" ht="15.75" customHeight="1" s="303">
      <c r="A45" s="22" t="n">
        <v>7665</v>
      </c>
      <c r="B45" s="23" t="inlineStr">
        <is>
          <t>БЄРКУТОВА ТЕТЯНА ІВАНІВНА</t>
        </is>
      </c>
      <c r="C45" s="24" t="n"/>
      <c r="D45" s="42" t="n"/>
      <c r="E45" s="315" t="n"/>
      <c r="F45" s="315" t="n"/>
      <c r="G45" s="315" t="n"/>
      <c r="H45" s="47" t="n"/>
      <c r="I45" s="47" t="n"/>
      <c r="J45" s="47" t="n"/>
      <c r="K45" s="28" t="n">
        <v>0</v>
      </c>
      <c r="L45" s="39" t="inlineStr">
        <is>
          <t>ІМ</t>
        </is>
      </c>
      <c r="M45" s="30" t="inlineStr">
        <is>
          <t>Да</t>
        </is>
      </c>
      <c r="N45" s="30" t="n"/>
      <c r="O45" s="30" t="n"/>
      <c r="P45" s="30" t="n"/>
      <c r="Q45" s="30" t="n"/>
      <c r="R45" s="65" t="inlineStr">
        <is>
          <t>Berkutova, Tetyana</t>
        </is>
      </c>
      <c r="S45" s="13" t="n"/>
      <c r="T45" s="13" t="n"/>
      <c r="U45" s="13" t="n"/>
      <c r="V45" s="13" t="n"/>
      <c r="W45" s="13" t="n"/>
      <c r="X45" s="13" t="n"/>
      <c r="Y45" s="13" t="n"/>
      <c r="Z45" s="13" t="n"/>
    </row>
    <row r="46" ht="15.75" customHeight="1" s="303">
      <c r="A46" s="22" t="n">
        <v>1795</v>
      </c>
      <c r="B46" s="23" t="inlineStr">
        <is>
          <t>БИБКА ОЛЕКСАНДР ІВАНОВИЧ</t>
        </is>
      </c>
      <c r="C46" s="24" t="inlineStr">
        <is>
          <t>https://orcid.org/0000-0003-0032-1800</t>
        </is>
      </c>
      <c r="D46" s="42" t="n"/>
      <c r="E46" s="314" t="n"/>
      <c r="F46" s="314" t="n"/>
      <c r="G46" s="314" t="n"/>
      <c r="H46" s="47" t="n"/>
      <c r="I46" s="47" t="n"/>
      <c r="J46" s="47" t="n"/>
      <c r="K46" s="28" t="n">
        <v>0</v>
      </c>
      <c r="L46" s="44" t="inlineStr">
        <is>
          <t>ІМІ</t>
        </is>
      </c>
      <c r="M46" s="30" t="inlineStr">
        <is>
          <t>Да</t>
        </is>
      </c>
      <c r="N46" s="33">
        <f>HYPERLINK("https://scholar.google.com.ua/citations?user=CMCZ3MAAAAAJ","https://scholar.google.com.ua/citations?user=CMCZ3MAAAAAJ")</f>
        <v/>
      </c>
      <c r="O46" s="30" t="n">
        <v>1</v>
      </c>
      <c r="P46" s="30" t="n">
        <v>1</v>
      </c>
      <c r="Q46" s="33">
        <f>HYPERLINK("https://nure.ua/staff/oleksandr-ivanovich-bibka","https://nure.ua/staff/oleksandr-ivanovich-bibka")</f>
        <v/>
      </c>
      <c r="R46" s="12" t="n"/>
      <c r="S46" s="13" t="n"/>
      <c r="T46" s="13" t="n"/>
      <c r="U46" s="13" t="n"/>
      <c r="V46" s="13" t="n"/>
      <c r="W46" s="13" t="n"/>
      <c r="X46" s="13" t="n"/>
      <c r="Y46" s="13" t="n"/>
      <c r="Z46" s="13" t="n"/>
    </row>
    <row r="47" ht="15.75" customHeight="1" s="303">
      <c r="A47" s="22" t="n">
        <v>1004</v>
      </c>
      <c r="B47" s="23" t="inlineStr">
        <is>
          <t>БИХ АНАТОЛІЙ ІВАНОВИЧ</t>
        </is>
      </c>
      <c r="C47" s="24" t="inlineStr">
        <is>
          <t>https://orcid.org/0000-0003-2687-4243</t>
        </is>
      </c>
      <c r="D47" s="42" t="inlineStr">
        <is>
          <t>https://www.scopus.com/authid/detail.uri?authorId=6603476868</t>
        </is>
      </c>
      <c r="E47" s="313" t="n">
        <v>16</v>
      </c>
      <c r="F47" s="313" t="n">
        <v>45</v>
      </c>
      <c r="G47" s="313" t="n">
        <v>1</v>
      </c>
      <c r="H47" s="100" t="n">
        <v>8</v>
      </c>
      <c r="I47" s="100" t="n">
        <v>60</v>
      </c>
      <c r="J47" s="100" t="n">
        <v>4</v>
      </c>
      <c r="K47" s="28" t="n">
        <v>53</v>
      </c>
      <c r="L47" s="29" t="n"/>
      <c r="M47" s="30" t="inlineStr">
        <is>
          <t>Да</t>
        </is>
      </c>
      <c r="N47" s="33">
        <f>HYPERLINK("https://scholar.google.com.ua/citations?user=wmi5KFQAAAAJ&amp;hl=ru","https://scholar.google.com.ua/citations?user=wmi5KFQAAAAJ&amp;hl=ru")</f>
        <v/>
      </c>
      <c r="O47" s="30" t="n">
        <v>271</v>
      </c>
      <c r="P47" s="30" t="n">
        <v>9</v>
      </c>
      <c r="Q47" s="33">
        <f>HYPERLINK("https://nure.ua/staff/anatoliy-ivanovich-bih","https://nure.ua/staff/anatoliy-ivanovich-bih")</f>
        <v/>
      </c>
      <c r="R47" s="12" t="inlineStr">
        <is>
          <t>Bykh, Anatoly I. ; Bykh, Anatoly I. ; Bych, A. I. ; Bykh, A. I. ; Bykh, AI ; Bykh, Anatoliy</t>
        </is>
      </c>
      <c r="S47" s="13" t="n"/>
      <c r="T47" s="13" t="n"/>
      <c r="U47" s="13" t="n"/>
      <c r="V47" s="13" t="n"/>
      <c r="W47" s="13" t="n"/>
      <c r="X47" s="13" t="n"/>
      <c r="Y47" s="13" t="n"/>
      <c r="Z47" s="13" t="n"/>
    </row>
    <row r="48" ht="15.75" customHeight="1" s="303">
      <c r="A48" s="22" t="n">
        <v>7691</v>
      </c>
      <c r="B48" s="23" t="inlineStr">
        <is>
          <t>БІБІЧКОВ ІГОР ЄВГЕНОВИЧ</t>
        </is>
      </c>
      <c r="C48" s="24" t="n"/>
      <c r="D48" s="42" t="inlineStr">
        <is>
          <t>https://www.scopus.com/authid/detail.uri?authorId=57196299108&amp;amp;eid=2-s2.0-85032584584</t>
        </is>
      </c>
      <c r="E48" s="313" t="n">
        <v>2</v>
      </c>
      <c r="F48" s="313" t="n">
        <v>1</v>
      </c>
      <c r="G48" s="313" t="n">
        <v>1</v>
      </c>
      <c r="H48" s="100" t="n">
        <v>0</v>
      </c>
      <c r="I48" s="100" t="n">
        <v>0</v>
      </c>
      <c r="J48" s="100" t="n">
        <v>0</v>
      </c>
      <c r="K48" s="28" t="n">
        <v>0</v>
      </c>
      <c r="L48" s="44" t="inlineStr">
        <is>
          <t>ШІ</t>
        </is>
      </c>
      <c r="M48" s="30" t="inlineStr">
        <is>
          <t>Да</t>
        </is>
      </c>
      <c r="N48" s="33">
        <f>HYPERLINK("https://scholar.google.com.ua/citations?hl=ru&amp;user=6fEJXksAAAAJ","https://scholar.google.com.ua/citations?hl=ru&amp;user=6fEJXksAAAAJ")</f>
        <v/>
      </c>
      <c r="O48" s="30" t="n">
        <v>6</v>
      </c>
      <c r="P48" s="30" t="n">
        <v>2</v>
      </c>
      <c r="Q48" s="30" t="n"/>
      <c r="R48" s="12" t="inlineStr">
        <is>
          <t>Bibichkov, Igor</t>
        </is>
      </c>
      <c r="S48" s="13" t="n"/>
      <c r="T48" s="13" t="n"/>
      <c r="U48" s="13" t="n"/>
      <c r="V48" s="13" t="n"/>
      <c r="W48" s="13" t="n"/>
      <c r="X48" s="13" t="n"/>
      <c r="Y48" s="13" t="n"/>
      <c r="Z48" s="13" t="n"/>
    </row>
    <row r="49" ht="15.75" customHeight="1" s="303">
      <c r="A49" s="22" t="n">
        <v>5079</v>
      </c>
      <c r="B49" s="23" t="inlineStr">
        <is>
          <t>БІЗЮК АНДРІЙ ВАЛЕРІЙОВИЧ</t>
        </is>
      </c>
      <c r="C49" s="24" t="inlineStr">
        <is>
          <t>http://orcid.org/0000-0001-9830-9206</t>
        </is>
      </c>
      <c r="D49" s="42" t="inlineStr">
        <is>
          <t xml:space="preserve">https://www.scopus.com/authid/detail.uri?origin=resultslist&amp;authorId=57189379882 </t>
        </is>
      </c>
      <c r="E49" s="313" t="n">
        <v>2</v>
      </c>
      <c r="F49" s="313" t="n">
        <v>1</v>
      </c>
      <c r="G49" s="313" t="n">
        <v>1</v>
      </c>
      <c r="H49" s="47" t="n"/>
      <c r="I49" s="47" t="n"/>
      <c r="J49" s="47" t="n"/>
      <c r="K49" s="28" t="n">
        <v>27</v>
      </c>
      <c r="L49" s="44" t="inlineStr">
        <is>
          <t>МСТ</t>
        </is>
      </c>
      <c r="M49" s="30" t="inlineStr">
        <is>
          <t>Да</t>
        </is>
      </c>
      <c r="N49" s="33">
        <f>HYPERLINK("https://scholar.google.com.ua/citations?user=ORLjFHgAAAAJ","https://scholar.google.com.ua/citations?user=ORLjFHgAAAAJ")</f>
        <v/>
      </c>
      <c r="O49" s="30" t="n">
        <v>30</v>
      </c>
      <c r="P49" s="30" t="n">
        <v>3</v>
      </c>
      <c r="Q49" s="33">
        <f>HYPERLINK("https://nure.ua/staff/andriy-valeriyovich-bizyuk","https://nure.ua/staff/andriy-valeriyovich-bizyuk")</f>
        <v/>
      </c>
      <c r="R49" s="12" t="inlineStr">
        <is>
          <t>Andrey, Bizuk ; Biziuk, A.</t>
        </is>
      </c>
      <c r="S49" s="13" t="n"/>
      <c r="T49" s="13" t="n"/>
      <c r="U49" s="13" t="n"/>
      <c r="V49" s="13" t="n"/>
      <c r="W49" s="13" t="n"/>
      <c r="X49" s="13" t="n"/>
      <c r="Y49" s="13" t="n"/>
      <c r="Z49" s="13" t="n"/>
    </row>
    <row r="50" ht="15.75" customHeight="1" s="303">
      <c r="A50" s="34" t="n">
        <v>753</v>
      </c>
      <c r="B50" s="49" t="inlineStr">
        <is>
          <t>БІЛЕТЧЕНКО ЮРІЙ ПАВЛОВИЧ</t>
        </is>
      </c>
      <c r="C50" s="35" t="inlineStr">
        <is>
          <t>http://orcid.org/0000-0003-4436-4837</t>
        </is>
      </c>
      <c r="D50" s="36" t="n"/>
      <c r="E50" s="314" t="n"/>
      <c r="F50" s="314" t="n"/>
      <c r="G50" s="314" t="n"/>
      <c r="H50" s="51" t="n"/>
      <c r="I50" s="51" t="n"/>
      <c r="J50" s="51" t="n"/>
      <c r="K50" s="38" t="n">
        <v>0</v>
      </c>
      <c r="L50" s="40" t="n"/>
      <c r="M50" s="40" t="inlineStr">
        <is>
          <t>Нет</t>
        </is>
      </c>
      <c r="N50" s="41">
        <f>HYPERLINK("https://scholar.google.com.ua/citations?hl=ru&amp;user=_bOFqUwAAAAJ","https://scholar.google.com.ua/citations?hl=ru&amp;user=_bOFqUwAAAAJ")</f>
        <v/>
      </c>
      <c r="O50" s="40" t="n">
        <v>0</v>
      </c>
      <c r="P50" s="40" t="n">
        <v>0</v>
      </c>
      <c r="Q50" s="41">
        <f>HYPERLINK("https://nure.ua/staff/yuriy-pavlovich-biletchenko","https://nure.ua/staff/yuriy-pavlovich-biletchenko")</f>
        <v/>
      </c>
      <c r="R50" s="52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 s="303">
      <c r="A51" s="22" t="n">
        <v>7873</v>
      </c>
      <c r="B51" s="23" t="inlineStr">
        <is>
          <t>БІЛОБОРОДОВА ЛАРИСА ДМИТРІВНА</t>
        </is>
      </c>
      <c r="C51" s="24" t="n"/>
      <c r="D51" s="42" t="n"/>
      <c r="E51" s="315" t="n"/>
      <c r="F51" s="315" t="n"/>
      <c r="G51" s="315" t="n"/>
      <c r="H51" s="47" t="n"/>
      <c r="I51" s="47" t="n"/>
      <c r="J51" s="47" t="n"/>
      <c r="K51" s="28" t="n">
        <v>0</v>
      </c>
      <c r="L51" s="39" t="inlineStr">
        <is>
          <t>ІМ</t>
        </is>
      </c>
      <c r="M51" s="30" t="inlineStr">
        <is>
          <t>Да</t>
        </is>
      </c>
      <c r="N51" s="30" t="n"/>
      <c r="O51" s="30" t="n"/>
      <c r="P51" s="30" t="n"/>
      <c r="Q51" s="30" t="n"/>
      <c r="R51" s="12" t="n"/>
      <c r="S51" s="13" t="n"/>
      <c r="T51" s="13" t="n"/>
      <c r="U51" s="13" t="n"/>
      <c r="V51" s="13" t="n"/>
      <c r="W51" s="13" t="n"/>
      <c r="X51" s="13" t="n"/>
      <c r="Y51" s="13" t="n"/>
      <c r="Z51" s="13" t="n"/>
    </row>
    <row r="52" ht="15.75" customHeight="1" s="303">
      <c r="A52" s="22" t="n">
        <v>7427</v>
      </c>
      <c r="B52" s="23" t="inlineStr">
        <is>
          <t>БІЛОВА ТЕТЯНА ГЕОРГІЇВНА</t>
        </is>
      </c>
      <c r="C52" s="24" t="inlineStr">
        <is>
          <t>https://orcid.org/0000-0002-1085-7361</t>
        </is>
      </c>
      <c r="D52" s="42" t="n"/>
      <c r="E52" s="314" t="n">
        <v>0</v>
      </c>
      <c r="F52" s="314" t="n">
        <v>0</v>
      </c>
      <c r="G52" s="314" t="n">
        <v>0</v>
      </c>
      <c r="H52" s="47" t="n">
        <v>0</v>
      </c>
      <c r="I52" s="47" t="n">
        <v>0</v>
      </c>
      <c r="J52" s="47" t="n">
        <v>0</v>
      </c>
      <c r="K52" s="28" t="n">
        <v>21</v>
      </c>
      <c r="L52" s="39" t="n"/>
      <c r="M52" s="30" t="inlineStr">
        <is>
          <t>Да</t>
        </is>
      </c>
      <c r="N52" s="33">
        <f>HYPERLINK("https://scholar.google.com.ua/citations?user=JiNUds0AAAAJ","https://scholar.google.com.ua/citations?user=JiNUds0AAAAJ")</f>
        <v/>
      </c>
      <c r="O52" s="30" t="n">
        <v>50</v>
      </c>
      <c r="P52" s="30" t="n">
        <v>4</v>
      </c>
      <c r="Q52" s="33">
        <f>HYPERLINK("https://nure.ua/staff/tetyana-georgiyivna-bilova","https://nure.ua/staff/tetyana-georgiyivna-bilova")</f>
        <v/>
      </c>
      <c r="R52" s="12" t="n"/>
      <c r="S52" s="13" t="n"/>
      <c r="T52" s="13" t="n"/>
      <c r="U52" s="13" t="n"/>
      <c r="V52" s="13" t="n"/>
      <c r="W52" s="13" t="n"/>
      <c r="X52" s="13" t="n"/>
      <c r="Y52" s="13" t="n"/>
      <c r="Z52" s="13" t="n"/>
    </row>
    <row r="53" ht="15.75" customHeight="1" s="303">
      <c r="A53" s="22" t="n">
        <v>86</v>
      </c>
      <c r="B53" s="23" t="inlineStr">
        <is>
          <t>БІЛОУС НАТАЛІЯ ВАЛЕНТИНІВНА</t>
        </is>
      </c>
      <c r="C53" s="24" t="inlineStr">
        <is>
          <t>https://orcid.org/0000-0002-8850-9316</t>
        </is>
      </c>
      <c r="D53" s="42" t="inlineStr">
        <is>
          <t>https://www.scopus.com/authid/detail.uri?authorId=56485929300</t>
        </is>
      </c>
      <c r="E53" s="313" t="n">
        <v>7</v>
      </c>
      <c r="F53" s="313" t="n">
        <v>4</v>
      </c>
      <c r="G53" s="313" t="n">
        <v>1</v>
      </c>
      <c r="H53" s="100" t="n">
        <v>7</v>
      </c>
      <c r="I53" s="100" t="n">
        <v>3</v>
      </c>
      <c r="J53" s="100" t="n">
        <v>1</v>
      </c>
      <c r="K53" s="28" t="n">
        <v>41</v>
      </c>
      <c r="L53" s="44" t="inlineStr">
        <is>
          <t>ПІ</t>
        </is>
      </c>
      <c r="M53" s="30" t="inlineStr">
        <is>
          <t>Да</t>
        </is>
      </c>
      <c r="N53" s="33">
        <f>HYPERLINK("https://scholar.google.com.ua/citations?hl=ru&amp;user=Ryp1nIsAAAAJ","https://scholar.google.com.ua/citations?hl=ru&amp;user=Ryp1nIsAAAAJ")</f>
        <v/>
      </c>
      <c r="O53" s="30" t="n">
        <v>208</v>
      </c>
      <c r="P53" s="30" t="n">
        <v>7</v>
      </c>
      <c r="Q53" s="33">
        <f>HYPERLINK("https://nure.ua/staff/nataliya-valentinivna-bilous","https://nure.ua/staff/nataliya-valentinivna-bilous")</f>
        <v/>
      </c>
      <c r="R53" s="12" t="inlineStr">
        <is>
          <t>Bilous, N. ; Bilous, Nataliya ; Bilous, Natalija ; Bilous, N. V. ; Bilous, N. ; Bilous, N., V ; Bilous, Nataliva</t>
        </is>
      </c>
      <c r="S53" s="13" t="n"/>
      <c r="T53" s="13" t="n"/>
      <c r="U53" s="13" t="n"/>
      <c r="V53" s="13" t="n"/>
      <c r="W53" s="13" t="n"/>
      <c r="X53" s="13" t="n"/>
      <c r="Y53" s="13" t="n"/>
      <c r="Z53" s="13" t="n"/>
    </row>
    <row r="54" ht="15.75" customHeight="1" s="303">
      <c r="A54" s="22" t="n">
        <v>7155</v>
      </c>
      <c r="B54" s="23" t="inlineStr">
        <is>
          <t>БІТЧЕНКО ОЛЕКСАНДР МИКОЛАЙОВИЧ</t>
        </is>
      </c>
      <c r="C54" s="24" t="inlineStr">
        <is>
          <t>http://orcid.org/0000-0002-4561-1046</t>
        </is>
      </c>
      <c r="D54" s="42" t="inlineStr">
        <is>
          <t>https://www.scopus.com/authid/detail.uri?authorId=56439984500</t>
        </is>
      </c>
      <c r="E54" s="313" t="n">
        <v>2</v>
      </c>
      <c r="F54" s="313" t="n">
        <v>1</v>
      </c>
      <c r="G54" s="313" t="n">
        <v>1</v>
      </c>
      <c r="H54" s="100" t="n"/>
      <c r="I54" s="100" t="n"/>
      <c r="J54" s="100" t="n"/>
      <c r="K54" s="28" t="n">
        <v>5</v>
      </c>
      <c r="L54" s="44" t="inlineStr">
        <is>
          <t>РТІКС</t>
        </is>
      </c>
      <c r="M54" s="30" t="inlineStr">
        <is>
          <t>Да</t>
        </is>
      </c>
      <c r="N54" s="33">
        <f>HYPERLINK("https://scholar.google.com/citations?user=0NClBTUAAAAJ&amp;hl=ru","https://scholar.google.com/citations?user=0NClBTUAAAAJ&amp;hl=ru")</f>
        <v/>
      </c>
      <c r="O54" s="30" t="n">
        <v>18</v>
      </c>
      <c r="P54" s="30" t="n">
        <v>2</v>
      </c>
      <c r="Q54" s="33">
        <f>HYPERLINK("https://nure.ua/staff/oleksandr-mikolayovich-bitchenko","https://nure.ua/staff/oleksandr-mikolayovich-bitchenko")</f>
        <v/>
      </c>
      <c r="R54" s="12" t="inlineStr">
        <is>
          <t>Bitchenko, A. M. ; Bitchenko, A. N. ; Bitchenko, A. M.</t>
        </is>
      </c>
      <c r="S54" s="13" t="n"/>
      <c r="T54" s="13" t="n"/>
      <c r="U54" s="13" t="n"/>
      <c r="V54" s="13" t="n"/>
      <c r="W54" s="13" t="n"/>
      <c r="X54" s="13" t="n"/>
      <c r="Y54" s="13" t="n"/>
      <c r="Z54" s="13" t="n"/>
    </row>
    <row r="55" ht="15.75" customHeight="1" s="303">
      <c r="A55" s="22" t="n">
        <v>6052</v>
      </c>
      <c r="B55" s="23" t="inlineStr">
        <is>
          <t>БОБНЄВ РОМАН ОЛЕКСАНДРОВИЧ</t>
        </is>
      </c>
      <c r="C55" s="24" t="inlineStr">
        <is>
          <t>http://orcid.org/0000-0002-9322-9722</t>
        </is>
      </c>
      <c r="D55" s="42" t="inlineStr">
        <is>
          <t>https://www.scopus.com/authid/detail.uri?authorId=57193835710</t>
        </is>
      </c>
      <c r="E55" s="313" t="n">
        <v>4</v>
      </c>
      <c r="F55" s="313" t="n">
        <v>2</v>
      </c>
      <c r="G55" s="313" t="n">
        <v>1</v>
      </c>
      <c r="H55" s="100" t="n">
        <v>1</v>
      </c>
      <c r="I55" s="100" t="n">
        <v>0</v>
      </c>
      <c r="J55" s="100" t="n">
        <v>0</v>
      </c>
      <c r="K55" s="28" t="n">
        <v>1</v>
      </c>
      <c r="L55" s="44" t="inlineStr">
        <is>
          <t>МІРЕС</t>
        </is>
      </c>
      <c r="M55" s="30" t="inlineStr">
        <is>
          <t>Да</t>
        </is>
      </c>
      <c r="N55" s="30" t="n"/>
      <c r="O55" s="30" t="n"/>
      <c r="P55" s="30" t="n"/>
      <c r="Q55" s="33">
        <f>HYPERLINK("https://nure.ua/staff/roman-oleksandrovich-bobnyev","https://nure.ua/staff/roman-oleksandrovich-bobnyev")</f>
        <v/>
      </c>
      <c r="R55" s="12" t="inlineStr">
        <is>
          <t>Bobnev, R. A. ; Bobnev, R. A. ; Bobnev, R. А. ; Bobniev, R. V. ; Bobne, R. A.</t>
        </is>
      </c>
      <c r="S55" s="13" t="n"/>
      <c r="T55" s="13" t="n"/>
      <c r="U55" s="13" t="n"/>
      <c r="V55" s="13" t="n"/>
      <c r="W55" s="13" t="n"/>
      <c r="X55" s="13" t="n"/>
      <c r="Y55" s="13" t="n"/>
      <c r="Z55" s="13" t="n"/>
    </row>
    <row r="56" ht="15.75" customHeight="1" s="303">
      <c r="A56" s="22" t="n">
        <v>7983</v>
      </c>
      <c r="B56" s="23" t="inlineStr">
        <is>
          <t>БОВЧАЛЮК СТАНІСЛАВ ЯРОСЛАВОВИЧ</t>
        </is>
      </c>
      <c r="C56" s="24" t="n"/>
      <c r="D56" s="42" t="inlineStr">
        <is>
          <t>https://www.scopus.com/authid/detail.uri?authorId=57200141012</t>
        </is>
      </c>
      <c r="E56" s="316" t="n">
        <v>2</v>
      </c>
      <c r="F56" s="316" t="n">
        <v>0</v>
      </c>
      <c r="G56" s="316" t="n">
        <v>0</v>
      </c>
      <c r="H56" s="47" t="n">
        <v>0</v>
      </c>
      <c r="I56" s="47" t="n">
        <v>0</v>
      </c>
      <c r="J56" s="47" t="n">
        <v>0</v>
      </c>
      <c r="K56" s="28" t="n">
        <v>0</v>
      </c>
      <c r="L56" s="29" t="inlineStr">
        <is>
          <t>ЕОМ</t>
        </is>
      </c>
      <c r="M56" s="30" t="inlineStr">
        <is>
          <t>Да</t>
        </is>
      </c>
      <c r="N56" s="33">
        <f>HYPERLINK("https://scholar.google.com/citations?hl=ru&amp;user=BsvsBhIAAAAJ","https://scholar.google.com/citations?hl=ru&amp;user=BsvsBhIAAAAJ")</f>
        <v/>
      </c>
      <c r="O56" s="30" t="n">
        <v>35</v>
      </c>
      <c r="P56" s="30" t="n">
        <v>3</v>
      </c>
      <c r="Q56" s="30" t="n"/>
      <c r="R56" s="12" t="inlineStr">
        <is>
          <t>Bovchaliuk, Stanislav</t>
        </is>
      </c>
      <c r="S56" s="13" t="n"/>
      <c r="T56" s="13" t="n"/>
      <c r="U56" s="13" t="n"/>
      <c r="V56" s="13" t="n"/>
      <c r="W56" s="13" t="n"/>
      <c r="X56" s="13" t="n"/>
      <c r="Y56" s="13" t="n"/>
      <c r="Z56" s="13" t="n"/>
    </row>
    <row r="57" ht="15.75" customHeight="1" s="303">
      <c r="A57" s="22" t="n">
        <v>4904</v>
      </c>
      <c r="B57" s="23" t="inlineStr">
        <is>
          <t>БОГАТОВ ЄВГЕН ОЛЕГОВИЧ</t>
        </is>
      </c>
      <c r="C57" s="24" t="inlineStr">
        <is>
          <t>https://orcid.org/0000-0002-0741-7242</t>
        </is>
      </c>
      <c r="D57" s="42" t="inlineStr">
        <is>
          <t>https://www.scopus.com/authid/detail.uri?authorId=57220049588</t>
        </is>
      </c>
      <c r="E57" s="313" t="n">
        <v>1</v>
      </c>
      <c r="F57" s="313" t="n">
        <v>1</v>
      </c>
      <c r="G57" s="313" t="n">
        <v>1</v>
      </c>
      <c r="H57" s="47" t="n"/>
      <c r="I57" s="47" t="n"/>
      <c r="J57" s="47" t="n"/>
      <c r="K57" s="28" t="n">
        <v>5</v>
      </c>
      <c r="L57" s="44" t="inlineStr">
        <is>
          <t>ІУС</t>
        </is>
      </c>
      <c r="M57" s="30" t="inlineStr">
        <is>
          <t>Да</t>
        </is>
      </c>
      <c r="N57" s="33">
        <f>HYPERLINK("https://scholar.google.com/citations?user=L7FGW5cAAAAJ","https://scholar.google.com/citations?user=L7FGW5cAAAAJ")</f>
        <v/>
      </c>
      <c r="O57" s="30" t="n">
        <v>4</v>
      </c>
      <c r="P57" s="30" t="n">
        <v>1</v>
      </c>
      <c r="Q57" s="33">
        <f>HYPERLINK("https://nure.ua/staff/ievgen-olegovich-bogatov","https://nure.ua/staff/ievgen-olegovich-bogatov")</f>
        <v/>
      </c>
      <c r="R57" s="12" t="inlineStr">
        <is>
          <t>Bogatov, Ie</t>
        </is>
      </c>
      <c r="S57" s="13" t="n"/>
      <c r="T57" s="13" t="n"/>
      <c r="U57" s="13" t="n"/>
      <c r="V57" s="13" t="n"/>
      <c r="W57" s="13" t="n"/>
      <c r="X57" s="13" t="n"/>
      <c r="Y57" s="13" t="n"/>
      <c r="Z57" s="13" t="n"/>
    </row>
    <row r="58" ht="15.75" customHeight="1" s="303">
      <c r="A58" s="22" t="n">
        <v>1207</v>
      </c>
      <c r="B58" s="23" t="inlineStr">
        <is>
          <t>БОГДАН ОЛЬГА МИКОЛАЇВНА</t>
        </is>
      </c>
      <c r="C58" s="24" t="inlineStr">
        <is>
          <t>https://orcid.org/0000-0003-4659-9402</t>
        </is>
      </c>
      <c r="D58" s="42" t="n"/>
      <c r="E58" s="314" t="n"/>
      <c r="F58" s="314" t="n"/>
      <c r="G58" s="314" t="n"/>
      <c r="H58" s="47" t="n"/>
      <c r="I58" s="47" t="n"/>
      <c r="J58" s="47" t="n"/>
      <c r="K58" s="28" t="n">
        <v>3</v>
      </c>
      <c r="L58" s="39" t="inlineStr">
        <is>
          <t>ІМ</t>
        </is>
      </c>
      <c r="M58" s="30" t="inlineStr">
        <is>
          <t>Да</t>
        </is>
      </c>
      <c r="N58" s="33">
        <f>HYPERLINK("https://scholar.google.com.ua/citations?user=9Zvnw-kAAAAJ&amp;hl=ru&amp;authuser=3","https://scholar.google.com.ua/citations?user=9Zvnw-kAAAAJ&amp;hl=ru&amp;authuser=3")</f>
        <v/>
      </c>
      <c r="O58" s="30" t="n">
        <v>30</v>
      </c>
      <c r="P58" s="30" t="n">
        <v>1</v>
      </c>
      <c r="Q58" s="33">
        <f>HYPERLINK("https://nure.ua/staff/olga-mikolayivna-bogdan","https://nure.ua/staff/olga-mikolayivna-bogdan")</f>
        <v/>
      </c>
      <c r="R58" s="12" t="n"/>
      <c r="S58" s="13" t="n"/>
      <c r="T58" s="13" t="n"/>
      <c r="U58" s="13" t="n"/>
      <c r="V58" s="13" t="n"/>
      <c r="W58" s="13" t="n"/>
      <c r="X58" s="13" t="n"/>
      <c r="Y58" s="13" t="n"/>
      <c r="Z58" s="13" t="n"/>
    </row>
    <row r="59" ht="15.75" customHeight="1" s="303">
      <c r="A59" s="22" t="n">
        <v>494</v>
      </c>
      <c r="B59" s="23" t="inlineStr">
        <is>
          <t>БОДЯНСЬКИЙ ЄВГЕНІЙ ВОЛОДИМИРОВИЧ</t>
        </is>
      </c>
      <c r="C59" s="24" t="inlineStr">
        <is>
          <t>https://orcid.org/0000-0001-5418-2143</t>
        </is>
      </c>
      <c r="D59" s="42" t="inlineStr">
        <is>
          <t>https://www.scopus.com/authid/detail.uri?authorId=13105377000</t>
        </is>
      </c>
      <c r="E59" s="313" t="n">
        <v>175</v>
      </c>
      <c r="F59" s="313" t="n">
        <v>1136</v>
      </c>
      <c r="G59" s="313" t="n">
        <v>19</v>
      </c>
      <c r="H59" s="100" t="n">
        <v>84</v>
      </c>
      <c r="I59" s="100" t="n">
        <v>388</v>
      </c>
      <c r="J59" s="100" t="n">
        <v>11</v>
      </c>
      <c r="K59" s="28" t="n">
        <v>46</v>
      </c>
      <c r="L59" s="44" t="inlineStr">
        <is>
          <t>ШІ</t>
        </is>
      </c>
      <c r="M59" s="30" t="inlineStr">
        <is>
          <t>Да</t>
        </is>
      </c>
      <c r="N59" s="33">
        <f>HYPERLINK("https://scholar.google.com.ua/citations?user=0rdVsWEAAAAJ","https://scholar.google.com.ua/citations?user=0rdVsWEAAAAJ")</f>
        <v/>
      </c>
      <c r="O59" s="30" t="n">
        <v>3660</v>
      </c>
      <c r="P59" s="30" t="n">
        <v>27</v>
      </c>
      <c r="Q59" s="33">
        <f>HYPERLINK("https://nure.ua/staff/yevgeniy-volodimirovich-bodyanskiy","https://nure.ua/staff/yevgeniy-volodimirovich-bodyanskiy")</f>
        <v/>
      </c>
      <c r="R59" s="63" t="inlineStr">
        <is>
          <t>Bodyanskiy, Yevgeniy V. ; Bodyanskiy, Yevgeniy ; Ye, Bodyanskiy ; Bodyanskiy, Ye ; Bodyanskiy, Y. E. ; Bodyanskiy, Yevgeniy V. ; Bodyanskiy, Ye V. ; Yevgeniy, Bodyanskiy ; Bodyanskiy, E. V. ; Bodyanskiy, Y. ; Bodyanskii, E. V. ; Bodyanskij, E. V. ; Bodvanskiy, Yevgeniy ; Bodyanskiy, Y ; Bodyanskiy, Ye. ; Bodyanskiy, Ye. V. ; Bodyanskiy, Yevgcniy ; Bodyanskiy, Yevgeniy, V ; Bodyanskiy, Ye., V ; Bodyanskiy, Ye, V ; BODJANSKIJ, EV ; BODYANSKY, EV ; BODYANSKII, EV ; Bodyanskiy, Y.V. ; BODJANSKIJ, EV ; Bodyanskiy, Yevgeniy</t>
        </is>
      </c>
      <c r="S59" s="13" t="n"/>
      <c r="T59" s="13" t="n"/>
      <c r="U59" s="13" t="n"/>
      <c r="V59" s="13" t="n"/>
      <c r="W59" s="13" t="n"/>
      <c r="X59" s="13" t="n"/>
      <c r="Y59" s="13" t="n"/>
      <c r="Z59" s="13" t="n"/>
    </row>
    <row r="60" ht="15.75" customHeight="1" s="303">
      <c r="A60" s="34" t="n"/>
      <c r="B60" s="23" t="inlineStr">
        <is>
          <t>БОЙКО ЛЮДМИЛА ЮРІЇВНА</t>
        </is>
      </c>
      <c r="C60" s="35" t="n"/>
      <c r="D60" s="36" t="inlineStr">
        <is>
          <t>https://www.scopus.com/authid/detail.uri?authorId=57203688726&amp;amp;eid=2-s2.0-85052637048</t>
        </is>
      </c>
      <c r="E60" s="313" t="n">
        <v>2</v>
      </c>
      <c r="F60" s="313" t="n">
        <v>0</v>
      </c>
      <c r="G60" s="313" t="n">
        <v>0</v>
      </c>
      <c r="H60" s="37" t="n"/>
      <c r="I60" s="37" t="n"/>
      <c r="J60" s="37" t="n"/>
      <c r="K60" s="38" t="n"/>
      <c r="L60" s="56" t="n"/>
      <c r="M60" s="40" t="inlineStr">
        <is>
          <t>Да</t>
        </is>
      </c>
      <c r="N60" s="41">
        <f>HYPERLINK("https://scholar.google.com/citations?hl=ru&amp;user=FVWP1BYAAAAJ","https://scholar.google.com/citations?hl=ru&amp;user=FVWP1BYAAAAJ")</f>
        <v/>
      </c>
      <c r="O60" s="40" t="n">
        <v>1</v>
      </c>
      <c r="P60" s="40" t="n">
        <v>1</v>
      </c>
      <c r="Q60" s="40" t="n"/>
      <c r="R60" s="63" t="inlineStr">
        <is>
          <t>Boyko, Ludmila</t>
        </is>
      </c>
      <c r="S60" s="13" t="n"/>
      <c r="T60" s="13" t="n"/>
      <c r="U60" s="13" t="n"/>
      <c r="V60" s="13" t="n"/>
      <c r="W60" s="13" t="n"/>
      <c r="X60" s="13" t="n"/>
      <c r="Y60" s="13" t="n"/>
      <c r="Z60" s="13" t="n"/>
    </row>
    <row r="61" ht="15.75" customHeight="1" s="303">
      <c r="A61" s="22" t="n">
        <v>3642</v>
      </c>
      <c r="B61" s="23" t="inlineStr">
        <is>
          <t>БОКАРЄВА ЮЛІЯ СЕРГІЇВНА</t>
        </is>
      </c>
      <c r="C61" s="24" t="inlineStr">
        <is>
          <t>http://orcid.org/0000-0001-6781-2191</t>
        </is>
      </c>
      <c r="D61" s="42" t="n"/>
      <c r="E61" s="314" t="n"/>
      <c r="F61" s="314" t="n"/>
      <c r="G61" s="314" t="n"/>
      <c r="H61" s="47" t="n"/>
      <c r="I61" s="47" t="n"/>
      <c r="J61" s="47" t="n"/>
      <c r="K61" s="28" t="n">
        <v>20</v>
      </c>
      <c r="L61" s="39" t="n"/>
      <c r="M61" s="30" t="inlineStr">
        <is>
          <t>Да</t>
        </is>
      </c>
      <c r="N61" s="33">
        <f>HYPERLINK("https://scholar.google.com.ua/citations?user=6SenxrwAAAAJ&amp;hl=uk","https://scholar.google.com.ua/citations?user=6SenxrwAAAAJ&amp;hl=uk")</f>
        <v/>
      </c>
      <c r="O61" s="30" t="n">
        <v>11</v>
      </c>
      <c r="P61" s="30" t="n">
        <v>2</v>
      </c>
      <c r="Q61" s="33">
        <f>HYPERLINK("https://nure.ua/staff/yuliya-sergiyivna-bokaryeva","https://nure.ua/staff/yuliya-sergiyivna-bokaryeva")</f>
        <v/>
      </c>
      <c r="R61" s="12" t="n"/>
      <c r="S61" s="13" t="n"/>
      <c r="T61" s="13" t="n"/>
      <c r="U61" s="13" t="n"/>
      <c r="V61" s="13" t="n"/>
      <c r="W61" s="13" t="n"/>
      <c r="X61" s="13" t="n"/>
      <c r="Y61" s="13" t="n"/>
      <c r="Z61" s="13" t="n"/>
    </row>
    <row r="62" ht="15.75" customHeight="1" s="303">
      <c r="A62" s="22" t="n">
        <v>7696</v>
      </c>
      <c r="B62" s="23" t="inlineStr">
        <is>
          <t>БОЛОГОВА НАТАЛІЯ МИКОЛАЇВНА</t>
        </is>
      </c>
      <c r="C62" s="24" t="n"/>
      <c r="D62" s="42" t="inlineStr">
        <is>
          <t>https://www.scopus.com/authid/detail.uri?authorId=57203140922</t>
        </is>
      </c>
      <c r="E62" s="316" t="n">
        <v>3</v>
      </c>
      <c r="F62" s="316" t="n">
        <v>18</v>
      </c>
      <c r="G62" s="316" t="n">
        <v>1</v>
      </c>
      <c r="H62" s="47" t="n">
        <v>0</v>
      </c>
      <c r="I62" s="47" t="n">
        <v>0</v>
      </c>
      <c r="J62" s="47" t="n">
        <v>0</v>
      </c>
      <c r="K62" s="28" t="n">
        <v>0</v>
      </c>
      <c r="L62" s="29" t="inlineStr">
        <is>
          <t>ЕОМ</t>
        </is>
      </c>
      <c r="M62" s="30" t="inlineStr">
        <is>
          <t>Да</t>
        </is>
      </c>
      <c r="N62" s="33">
        <f>HYPERLINK("https://scholar.google.com.ua/citations?hl=uk&amp;user=bp49TukAAAAJ","https://scholar.google.com.ua/citations?hl=uk&amp;user=bp49TukAAAAJ")</f>
        <v/>
      </c>
      <c r="O62" s="30" t="n">
        <v>22</v>
      </c>
      <c r="P62" s="30" t="n">
        <v>2</v>
      </c>
      <c r="Q62" s="30" t="n"/>
      <c r="R62" s="63" t="inlineStr">
        <is>
          <t xml:space="preserve">Bolohova, Nataliia ; Bolohova, N. ; </t>
        </is>
      </c>
      <c r="S62" s="13" t="n"/>
      <c r="T62" s="13" t="n"/>
      <c r="U62" s="13" t="n"/>
      <c r="V62" s="13" t="n"/>
      <c r="W62" s="13" t="n"/>
      <c r="X62" s="13" t="n"/>
      <c r="Y62" s="13" t="n"/>
      <c r="Z62" s="13" t="n"/>
    </row>
    <row r="63" ht="15.75" customHeight="1" s="303">
      <c r="A63" s="22" t="n">
        <v>426</v>
      </c>
      <c r="B63" s="23" t="inlineStr">
        <is>
          <t>БОНДАР ДМИТРО ВАДИМОВИЧ</t>
        </is>
      </c>
      <c r="C63" s="24" t="inlineStr">
        <is>
          <t>https://orcid.org/0000-0002-2208-1572</t>
        </is>
      </c>
      <c r="D63" s="42" t="inlineStr">
        <is>
          <t>https://www.scopus.com/authid/detail.uri?authorId=57206945613</t>
        </is>
      </c>
      <c r="E63" s="313" t="n">
        <v>1</v>
      </c>
      <c r="F63" s="313" t="n">
        <v>0</v>
      </c>
      <c r="G63" s="313" t="n">
        <v>0</v>
      </c>
      <c r="H63" s="100" t="n">
        <v>0</v>
      </c>
      <c r="I63" s="100" t="n">
        <v>0</v>
      </c>
      <c r="J63" s="100" t="n">
        <v>0</v>
      </c>
      <c r="K63" s="28" t="n">
        <v>1</v>
      </c>
      <c r="L63" s="44" t="inlineStr">
        <is>
          <t>ІМІ</t>
        </is>
      </c>
      <c r="M63" s="30" t="inlineStr">
        <is>
          <t>Да</t>
        </is>
      </c>
      <c r="N63" s="33">
        <f>HYPERLINK("https://scholar.google.com.ua/citations?hl=ru&amp;user=4kFnWcQAAAAJ","https://scholar.google.com.ua/citations?hl=ru&amp;user=4kFnWcQAAAAJ")</f>
        <v/>
      </c>
      <c r="O63" s="30" t="n">
        <v>0</v>
      </c>
      <c r="P63" s="30" t="n">
        <v>0</v>
      </c>
      <c r="Q63" s="33">
        <f>HYPERLINK("https://nure.ua/staff/dmitro-vadimovich-bondar","https://nure.ua/staff/dmitro-vadimovich-bondar")</f>
        <v/>
      </c>
      <c r="R63" s="63" t="inlineStr">
        <is>
          <t>Bondar, D. V.</t>
        </is>
      </c>
      <c r="S63" s="13" t="n"/>
      <c r="T63" s="13" t="n"/>
      <c r="U63" s="13" t="n"/>
      <c r="V63" s="13" t="n"/>
      <c r="W63" s="13" t="n"/>
      <c r="X63" s="13" t="n"/>
      <c r="Y63" s="13" t="n"/>
      <c r="Z63" s="13" t="n"/>
    </row>
    <row r="64" ht="15.75" customHeight="1" s="303">
      <c r="A64" s="22" t="n">
        <v>3903</v>
      </c>
      <c r="B64" s="23" t="inlineStr">
        <is>
          <t>БОНДАР ЄВГЕНІЯ ЮРІЇВНА</t>
        </is>
      </c>
      <c r="C64" s="24" t="inlineStr">
        <is>
          <t>https://orcid.org/0000-0002-7566-2282</t>
        </is>
      </c>
      <c r="D64" s="42" t="inlineStr">
        <is>
          <t>https://www.scopus.com/authid/detail.uri?authorId=24447869600</t>
        </is>
      </c>
      <c r="E64" s="313" t="n">
        <v>4</v>
      </c>
      <c r="F64" s="313" t="n">
        <v>0</v>
      </c>
      <c r="G64" s="313" t="n">
        <v>0</v>
      </c>
      <c r="H64" s="100" t="n">
        <v>3</v>
      </c>
      <c r="I64" s="100" t="n">
        <v>0</v>
      </c>
      <c r="J64" s="100" t="n">
        <v>0</v>
      </c>
      <c r="K64" s="28" t="n">
        <v>1</v>
      </c>
      <c r="L64" s="44" t="inlineStr">
        <is>
          <t>КРіСТЗІ</t>
        </is>
      </c>
      <c r="M64" s="30" t="inlineStr">
        <is>
          <t>Да</t>
        </is>
      </c>
      <c r="N64" s="33">
        <f>HYPERLINK("https://scholar.google.ru/citations?hl=ru&amp;user=VHGiYQ4AAAAJ","https://scholar.google.ru/citations?hl=ru&amp;user=VHGiYQ4AAAAJ")</f>
        <v/>
      </c>
      <c r="O64" s="30" t="n">
        <v>11</v>
      </c>
      <c r="P64" s="30" t="n">
        <v>1</v>
      </c>
      <c r="Q64" s="33">
        <f>HYPERLINK("https://nure.ua/staff/yevgeniya-yuriyivna-bondar","https://nure.ua/staff/yevgeniya-yuriyivna-bondar")</f>
        <v/>
      </c>
      <c r="R64" s="63" t="inlineStr">
        <is>
          <t>Bondar, Eugenia Ya ; Bondar', Eugenia ; Bondar, Eugenia ; Bondar, E. Ya ; Bondar, E. Ya.</t>
        </is>
      </c>
      <c r="S64" s="13" t="n"/>
      <c r="T64" s="13" t="n"/>
      <c r="U64" s="13" t="n"/>
      <c r="V64" s="13" t="n"/>
      <c r="W64" s="13" t="n"/>
      <c r="X64" s="13" t="n"/>
      <c r="Y64" s="13" t="n"/>
      <c r="Z64" s="13" t="n"/>
    </row>
    <row r="65" ht="27" customHeight="1" s="303">
      <c r="A65" s="22" t="n">
        <v>3695</v>
      </c>
      <c r="B65" s="23" t="inlineStr">
        <is>
          <t>БОНДАРЕНКО ІГОР МИКОЛАЙОВИЧ</t>
        </is>
      </c>
      <c r="C65" s="24" t="inlineStr">
        <is>
          <t>https://orcid.org/0000-0003-3907-6785</t>
        </is>
      </c>
      <c r="D65" s="42" t="inlineStr">
        <is>
          <t>https://www.scopus.com/authid/detail.uri?authorId=35606859900</t>
        </is>
      </c>
      <c r="E65" s="313" t="n">
        <v>42</v>
      </c>
      <c r="F65" s="313" t="n">
        <v>61</v>
      </c>
      <c r="G65" s="313" t="n">
        <v>4</v>
      </c>
      <c r="H65" s="100" t="n">
        <v>7</v>
      </c>
      <c r="I65" s="100" t="n">
        <v>1</v>
      </c>
      <c r="J65" s="100" t="n">
        <v>1</v>
      </c>
      <c r="K65" s="28" t="n">
        <v>135</v>
      </c>
      <c r="L65" s="44" t="inlineStr">
        <is>
          <t>МЕЕПП</t>
        </is>
      </c>
      <c r="M65" s="30" t="inlineStr">
        <is>
          <t>Да</t>
        </is>
      </c>
      <c r="N65" s="33">
        <f>HYPERLINK("https://scholar.google.com.ua/citations?user=2toASK0AAAAJ","https://scholar.google.com.ua/citations?user=2toASK0AAAAJ")</f>
        <v/>
      </c>
      <c r="O65" s="30" t="n">
        <v>268</v>
      </c>
      <c r="P65" s="30" t="n">
        <v>7</v>
      </c>
      <c r="Q65" s="33">
        <f>HYPERLINK("https://nure.ua/staff/igor-mikolayovich-bondarenko","https://nure.ua/staff/igor-mikolayovich-bondarenko")</f>
        <v/>
      </c>
      <c r="R65" s="63" t="inlineStr">
        <is>
          <t>Bondarenko, Igor N. ; Nikolaevich, Bondarenko Igor ; Bondarenko, I. N. ; Bondarenko, I. ; Bondarenko, Igor ; Bondarenko, I.N ; Bondarenko, I.N.</t>
        </is>
      </c>
      <c r="S65" s="13" t="n"/>
      <c r="T65" s="13" t="n"/>
      <c r="U65" s="13" t="n"/>
      <c r="V65" s="13" t="n"/>
      <c r="W65" s="13" t="n"/>
      <c r="X65" s="13" t="n"/>
      <c r="Y65" s="13" t="n"/>
      <c r="Z65" s="13" t="n"/>
    </row>
    <row r="66" ht="15.75" customHeight="1" s="303">
      <c r="A66" s="22" t="n">
        <v>7965</v>
      </c>
      <c r="B66" s="23" t="inlineStr">
        <is>
          <t>БОНДАРЕНКО ІГОР СТАНІСЛАВОВИЧ</t>
        </is>
      </c>
      <c r="C66" s="66" t="inlineStr">
        <is>
          <t>https://orcid.org/0000-0003-2925-3020</t>
        </is>
      </c>
      <c r="D66" s="42" t="inlineStr">
        <is>
          <t>https://www.scopus.com/authid/detail.uri?authorId=36109791700</t>
        </is>
      </c>
      <c r="E66" s="317" t="n">
        <v>8</v>
      </c>
      <c r="F66" s="313" t="n">
        <v>41</v>
      </c>
      <c r="G66" s="313" t="n">
        <v>3</v>
      </c>
      <c r="H66" s="47" t="n">
        <v>2</v>
      </c>
      <c r="I66" s="47" t="n">
        <v>9</v>
      </c>
      <c r="J66" s="47" t="n">
        <v>1</v>
      </c>
      <c r="K66" s="28" t="n">
        <v>13</v>
      </c>
      <c r="L66" s="29" t="inlineStr">
        <is>
          <t>БМІ</t>
        </is>
      </c>
      <c r="M66" s="30" t="n"/>
      <c r="N66" s="30" t="n"/>
      <c r="O66" s="30" t="n"/>
      <c r="P66" s="30" t="n"/>
      <c r="Q66" s="30" t="n"/>
      <c r="R66" s="63" t="inlineStr">
        <is>
          <t>Bondarenko, Igor S. ; Bondarenko, I. S. ; Bondarenko, Igor S. ; Bondarenko, I.S. ; Nikolaevich, Bondarenko Igor</t>
        </is>
      </c>
      <c r="S66" s="13" t="n"/>
      <c r="T66" s="13" t="n"/>
      <c r="U66" s="13" t="n"/>
      <c r="V66" s="13" t="n"/>
      <c r="W66" s="13" t="n"/>
      <c r="X66" s="13" t="n"/>
      <c r="Y66" s="13" t="n"/>
      <c r="Z66" s="13" t="n"/>
    </row>
    <row r="67" ht="15.75" customHeight="1" s="303">
      <c r="A67" s="67" t="n">
        <v>1189</v>
      </c>
      <c r="B67" s="23" t="inlineStr">
        <is>
          <t>БОНДАРЄВ ВОЛОДИМИР МИХАЙЛОВИЧ</t>
        </is>
      </c>
      <c r="C67" s="68" t="inlineStr">
        <is>
          <t>https://orcid.org/0000-0001-5410-8576</t>
        </is>
      </c>
      <c r="D67" s="69" t="n"/>
      <c r="E67" s="314" t="n">
        <v>0</v>
      </c>
      <c r="F67" s="314" t="n">
        <v>0</v>
      </c>
      <c r="G67" s="314" t="n">
        <v>0</v>
      </c>
      <c r="H67" s="70" t="n">
        <v>1</v>
      </c>
      <c r="I67" s="70" t="n">
        <v>0</v>
      </c>
      <c r="J67" s="70" t="n">
        <v>0</v>
      </c>
      <c r="K67" s="71" t="n">
        <v>20</v>
      </c>
      <c r="L67" s="44" t="inlineStr">
        <is>
          <t>ПІ</t>
        </is>
      </c>
      <c r="M67" s="72" t="inlineStr">
        <is>
          <t>Да</t>
        </is>
      </c>
      <c r="N67" s="73">
        <f>HYPERLINK("https://scholar.google.com.ua/citations?user=yE290vcAAAAJ&amp;hl=ru","https://scholar.google.com.ua/citations?user=yE290vcAAAAJ&amp;hl=ru")</f>
        <v/>
      </c>
      <c r="O67" s="72" t="n">
        <v>21</v>
      </c>
      <c r="P67" s="72" t="n">
        <v>3</v>
      </c>
      <c r="Q67" s="73">
        <f>HYPERLINK("https://nure.ua/staff/volodimir-mihaylovich-bondaryev","https://nure.ua/staff/volodimir-mihaylovich-bondaryev")</f>
        <v/>
      </c>
      <c r="R67" s="12" t="inlineStr">
        <is>
          <t>BONDAREV, VM</t>
        </is>
      </c>
      <c r="S67" s="13" t="n"/>
      <c r="T67" s="13" t="n"/>
      <c r="U67" s="13" t="n"/>
      <c r="V67" s="13" t="n"/>
      <c r="W67" s="13" t="n"/>
      <c r="X67" s="13" t="n"/>
      <c r="Y67" s="13" t="n"/>
      <c r="Z67" s="13" t="n"/>
    </row>
    <row r="68" ht="15.75" customHeight="1" s="303">
      <c r="A68" s="22" t="n">
        <v>1199</v>
      </c>
      <c r="B68" s="23" t="inlineStr">
        <is>
          <t>БОРИСЕНКО ВІКТОР ПЕТРОВИЧ</t>
        </is>
      </c>
      <c r="C68" s="24" t="inlineStr">
        <is>
          <t>https://orcid.org/0000-0001-9548-5634</t>
        </is>
      </c>
      <c r="D68" s="42" t="inlineStr">
        <is>
          <t>https://www.scopus.com/authid/detail.uri?authorId=57212172025</t>
        </is>
      </c>
      <c r="E68" s="313" t="n">
        <v>4</v>
      </c>
      <c r="F68" s="313" t="n">
        <v>7</v>
      </c>
      <c r="G68" s="313" t="n">
        <v>2</v>
      </c>
      <c r="H68" s="47" t="n"/>
      <c r="I68" s="47" t="n"/>
      <c r="J68" s="47" t="n"/>
      <c r="K68" s="28" t="n">
        <v>11</v>
      </c>
      <c r="L68" s="29" t="inlineStr">
        <is>
          <t>ЕОМ</t>
        </is>
      </c>
      <c r="M68" s="30" t="inlineStr">
        <is>
          <t>Да</t>
        </is>
      </c>
      <c r="N68" s="30" t="n"/>
      <c r="O68" s="30" t="n"/>
      <c r="P68" s="30" t="n"/>
      <c r="Q68" s="33">
        <f>HYPERLINK("https://nure.ua/staff/viktor-petrovich-borisenko","https://nure.ua/staff/viktor-petrovich-borisenko")</f>
        <v/>
      </c>
      <c r="R68" s="63" t="inlineStr">
        <is>
          <t>Borysenko, Viktor ; Borysenko, V. ; Borysenko, V.</t>
        </is>
      </c>
      <c r="S68" s="13" t="n"/>
      <c r="T68" s="13" t="n"/>
      <c r="U68" s="13" t="n"/>
      <c r="V68" s="13" t="n"/>
      <c r="W68" s="13" t="n"/>
      <c r="X68" s="13" t="n"/>
      <c r="Y68" s="13" t="n"/>
      <c r="Z68" s="13" t="n"/>
    </row>
    <row r="69" ht="15.75" customHeight="1" s="303">
      <c r="A69" s="22" t="n">
        <v>7914</v>
      </c>
      <c r="B69" s="23" t="inlineStr">
        <is>
          <t>БОРИСЕНКО ТЕТЯНА ІВАНІВНА</t>
        </is>
      </c>
      <c r="C69" s="24" t="n"/>
      <c r="D69" s="42" t="n"/>
      <c r="E69" s="315" t="n"/>
      <c r="F69" s="315" t="n"/>
      <c r="G69" s="315" t="n"/>
      <c r="H69" s="47" t="n"/>
      <c r="I69" s="47" t="n"/>
      <c r="J69" s="47" t="n"/>
      <c r="K69" s="28" t="n">
        <v>1</v>
      </c>
      <c r="L69" s="44" t="inlineStr">
        <is>
          <t>ІУС</t>
        </is>
      </c>
      <c r="M69" s="30" t="inlineStr">
        <is>
          <t>Да</t>
        </is>
      </c>
      <c r="N69" s="30" t="n"/>
      <c r="O69" s="30" t="n"/>
      <c r="P69" s="30" t="n"/>
      <c r="Q69" s="33">
        <f>HYPERLINK("https://nure.ua/staff/tetjana-ivanivna-borisenko","https://nure.ua/staff/tetjana-ivanivna-borisenko")</f>
        <v/>
      </c>
      <c r="R69" s="74" t="inlineStr">
        <is>
          <t>Borysenko, T.</t>
        </is>
      </c>
      <c r="S69" s="13" t="n"/>
      <c r="T69" s="13" t="n"/>
      <c r="U69" s="13" t="n"/>
      <c r="V69" s="13" t="n"/>
      <c r="W69" s="13" t="n"/>
      <c r="X69" s="13" t="n"/>
      <c r="Y69" s="13" t="n"/>
      <c r="Z69" s="13" t="n"/>
    </row>
    <row r="70" ht="15.75" customHeight="1" s="303">
      <c r="A70" s="22" t="n">
        <v>493</v>
      </c>
      <c r="B70" s="23" t="inlineStr">
        <is>
          <t>БОРОДІН ОЛЕКСАНДР ВАСИЛЬОВИЧ</t>
        </is>
      </c>
      <c r="C70" s="24" t="inlineStr">
        <is>
          <t>https://orcid.org/0000-0001-7449-6887</t>
        </is>
      </c>
      <c r="D70" s="42" t="inlineStr">
        <is>
          <t>https://www.scopus.com/authid/detail.uri?authorId=57208081140&amp;amp;eid=2-s2.0-85063734009</t>
        </is>
      </c>
      <c r="E70" s="313" t="n">
        <v>1</v>
      </c>
      <c r="F70" s="313" t="n">
        <v>0</v>
      </c>
      <c r="G70" s="313" t="n">
        <v>0</v>
      </c>
      <c r="H70" s="100" t="n"/>
      <c r="I70" s="100" t="n"/>
      <c r="J70" s="100" t="n"/>
      <c r="K70" s="28" t="n">
        <v>8</v>
      </c>
      <c r="L70" s="39" t="n"/>
      <c r="M70" s="30" t="inlineStr">
        <is>
          <t>Да</t>
        </is>
      </c>
      <c r="N70" s="33">
        <f>HYPERLINK("https://scholar.google.com.ua/citations?hl=ru&amp;user=PfxGjJ8AAAAJ","https://scholar.google.com.ua/citations?hl=ru&amp;user=PfxGjJ8AAAAJ")</f>
        <v/>
      </c>
      <c r="O70" s="30" t="n">
        <v>0</v>
      </c>
      <c r="P70" s="30" t="n">
        <v>0</v>
      </c>
      <c r="Q70" s="33">
        <f>HYPERLINK("https://nure.ua/staff/oleksandr-vasilovich-borodin","https://nure.ua/staff/oleksandr-vasilovich-borodin")</f>
        <v/>
      </c>
      <c r="R70" s="63" t="inlineStr">
        <is>
          <t>Borodin, A.</t>
        </is>
      </c>
      <c r="S70" s="13" t="n"/>
      <c r="T70" s="13" t="n"/>
      <c r="U70" s="13" t="n"/>
      <c r="V70" s="13" t="n"/>
      <c r="W70" s="13" t="n"/>
      <c r="X70" s="13" t="n"/>
      <c r="Y70" s="13" t="n"/>
      <c r="Z70" s="13" t="n"/>
    </row>
    <row r="71" ht="15.75" customHeight="1" s="303">
      <c r="A71" s="22" t="n">
        <v>5395</v>
      </c>
      <c r="B71" s="23" t="inlineStr">
        <is>
          <t>БОЦМАН ІРИНА ВОЛОДИМИРІВНА</t>
        </is>
      </c>
      <c r="C71" s="24" t="inlineStr">
        <is>
          <t>https://orcid.org/0000-0003-1110-9602</t>
        </is>
      </c>
      <c r="D71" s="42" t="inlineStr">
        <is>
          <t>https://www.scopus.com/authid/detail.uri?authorId=57216435696</t>
        </is>
      </c>
      <c r="E71" s="313" t="n">
        <v>12</v>
      </c>
      <c r="F71" s="313" t="n">
        <v>14</v>
      </c>
      <c r="G71" s="313" t="n">
        <v>3</v>
      </c>
      <c r="H71" s="100" t="n">
        <v>4</v>
      </c>
      <c r="I71" s="100" t="n">
        <v>0</v>
      </c>
      <c r="J71" s="100" t="n">
        <v>0</v>
      </c>
      <c r="K71" s="28" t="n">
        <v>4</v>
      </c>
      <c r="L71" s="39" t="n"/>
      <c r="M71" s="30" t="inlineStr">
        <is>
          <t>Да</t>
        </is>
      </c>
      <c r="N71" s="33">
        <f>HYPERLINK("https://scholar.google.com.ua/citations?user=gaPNcW4AAAAJ&amp;hl=uk","https://scholar.google.com.ua/citations?user=gaPNcW4AAAAJ&amp;hl=uk")</f>
        <v/>
      </c>
      <c r="O71" s="30" t="n">
        <v>53</v>
      </c>
      <c r="P71" s="30" t="n">
        <v>4</v>
      </c>
      <c r="Q71" s="33">
        <f>HYPERLINK("https://nure.ua/staff/botsman-irina-volodimirivna","https://nure.ua/staff/botsman-irina-volodimirivna")</f>
        <v/>
      </c>
      <c r="R71" s="63" t="inlineStr">
        <is>
          <t>Botsman, Iryna ; Botsman, Irina ; Zharikova, Irina ; Botsman, I. ; Botsman, I.V. ; Botsman, I.B. ; Botsman, I., V ; Botsman, I. B.</t>
        </is>
      </c>
      <c r="S71" s="13" t="n"/>
      <c r="T71" s="13" t="n"/>
      <c r="U71" s="13" t="n"/>
      <c r="V71" s="13" t="n"/>
      <c r="W71" s="13" t="n"/>
      <c r="X71" s="13" t="n"/>
      <c r="Y71" s="13" t="n"/>
      <c r="Z71" s="13" t="n"/>
    </row>
    <row r="72" ht="15.75" customHeight="1" s="303">
      <c r="A72" s="22" t="n">
        <v>6907</v>
      </c>
      <c r="B72" s="23" t="inlineStr">
        <is>
          <t>БОЦЮРА ОЛЕСЯ АНАТОЛІЇВНА</t>
        </is>
      </c>
      <c r="C72" s="24" t="inlineStr">
        <is>
          <t>http://orcid.org/0000-0001-9063-9657</t>
        </is>
      </c>
      <c r="D72" s="42" t="inlineStr">
        <is>
          <t>https://www.scopus.com/authid/detail.uri?authorId=57197855074</t>
        </is>
      </c>
      <c r="E72" s="313" t="n">
        <v>10</v>
      </c>
      <c r="F72" s="313" t="n">
        <v>12</v>
      </c>
      <c r="G72" s="313" t="n">
        <v>3</v>
      </c>
      <c r="H72" s="100" t="n">
        <v>12</v>
      </c>
      <c r="I72" s="100" t="n">
        <v>6</v>
      </c>
      <c r="J72" s="100" t="n">
        <v>1</v>
      </c>
      <c r="K72" s="28" t="n">
        <v>13</v>
      </c>
      <c r="L72" s="56" t="inlineStr">
        <is>
          <t>ВМ</t>
        </is>
      </c>
      <c r="M72" s="30" t="inlineStr">
        <is>
          <t>Да</t>
        </is>
      </c>
      <c r="N72" s="33">
        <f>HYPERLINK("https://scholar.google.com.ua/citations?user=LKXsqq0AAAAJ&amp;hl=ru","https://scholar.google.com.ua/citations?user=LKXsqq0AAAAJ&amp;hl=ru")</f>
        <v/>
      </c>
      <c r="O72" s="30" t="n">
        <v>20</v>
      </c>
      <c r="P72" s="30" t="n">
        <v>3</v>
      </c>
      <c r="Q72" s="33">
        <f>HYPERLINK("https://nure.ua/staff/olesja-anatoliivna-bocjura","https://nure.ua/staff/olesja-anatoliivna-bocjura")</f>
        <v/>
      </c>
      <c r="R72" s="63" t="inlineStr">
        <is>
          <t>Botsiura, Olesia ; Botsiura, O. A. ; Botsiura, O. ; Botsyura, O. A. ; Botsiura, O.A. ; Botsyura, O.</t>
        </is>
      </c>
      <c r="S72" s="13" t="n"/>
      <c r="T72" s="13" t="n"/>
      <c r="U72" s="13" t="n"/>
      <c r="V72" s="13" t="n"/>
      <c r="W72" s="13" t="n"/>
      <c r="X72" s="13" t="n"/>
      <c r="Y72" s="13" t="n"/>
      <c r="Z72" s="13" t="n"/>
    </row>
    <row r="73" ht="15.75" customHeight="1" s="303">
      <c r="A73" s="22" t="n">
        <v>52</v>
      </c>
      <c r="B73" s="23" t="inlineStr">
        <is>
          <t>БРАГІН ЯРОСЛАВ ЮРІЙОВИЧ</t>
        </is>
      </c>
      <c r="C73" s="24" t="n"/>
      <c r="D73" s="42" t="n"/>
      <c r="E73" s="314" t="n"/>
      <c r="F73" s="314" t="n"/>
      <c r="G73" s="314" t="n"/>
      <c r="H73" s="47" t="n"/>
      <c r="I73" s="47" t="n"/>
      <c r="J73" s="47" t="n"/>
      <c r="K73" s="28" t="n">
        <v>0</v>
      </c>
      <c r="L73" s="44" t="inlineStr">
        <is>
          <t>ФВС</t>
        </is>
      </c>
      <c r="M73" s="30" t="inlineStr">
        <is>
          <t>Да</t>
        </is>
      </c>
      <c r="N73" s="30" t="n"/>
      <c r="O73" s="30" t="n"/>
      <c r="P73" s="30" t="n"/>
      <c r="Q73" s="33">
        <f>HYPERLINK("https://nure.ua/staff/yaroslav-yuriyovich-bragin","https://nure.ua/staff/yaroslav-yuriyovich-bragin")</f>
        <v/>
      </c>
      <c r="R73" s="12" t="n"/>
      <c r="S73" s="13" t="n"/>
      <c r="T73" s="13" t="n"/>
      <c r="U73" s="13" t="n"/>
      <c r="V73" s="13" t="n"/>
      <c r="W73" s="13" t="n"/>
      <c r="X73" s="13" t="n"/>
      <c r="Y73" s="13" t="n"/>
      <c r="Z73" s="13" t="n"/>
    </row>
    <row r="74" ht="15.75" customHeight="1" s="303">
      <c r="A74" s="22" t="n">
        <v>6257</v>
      </c>
      <c r="B74" s="23" t="inlineStr">
        <is>
          <t>БРОДЕЦЬКИЙ ФІЛІП АНАТОЛІЙОВИЧ</t>
        </is>
      </c>
      <c r="C74" s="75" t="inlineStr">
        <is>
          <t>https://orcid.org/0000-0002-0300-3886</t>
        </is>
      </c>
      <c r="D74" s="42" t="inlineStr">
        <is>
          <t>https://www.scopus.com/authid/detail.uri?authorId=57220778035&amp;amp;eid=2-s2.0-85097603790</t>
        </is>
      </c>
      <c r="E74" s="316" t="n">
        <v>2</v>
      </c>
      <c r="F74" s="316" t="n">
        <v>0</v>
      </c>
      <c r="G74" s="316" t="n">
        <v>0</v>
      </c>
      <c r="H74" s="47" t="n"/>
      <c r="I74" s="47" t="n"/>
      <c r="J74" s="47" t="n"/>
      <c r="K74" s="28" t="n">
        <v>1</v>
      </c>
      <c r="L74" s="29" t="inlineStr">
        <is>
          <t>Інф.</t>
        </is>
      </c>
      <c r="M74" s="30" t="inlineStr">
        <is>
          <t>Да</t>
        </is>
      </c>
      <c r="N74" s="33">
        <f>HYPERLINK("https://scholar.google.com.ua/citations?hl=uk&amp;user=m8eKgbwAAAAJ","https://scholar.google.com.ua/citations?hl=uk&amp;user=m8eKgbwAAAAJ")</f>
        <v/>
      </c>
      <c r="O74" s="30" t="n">
        <v>0</v>
      </c>
      <c r="P74" s="30" t="n">
        <v>0</v>
      </c>
      <c r="Q74" s="30" t="n"/>
      <c r="R74" s="63" t="inlineStr">
        <is>
          <t>Brodetskyi, Filip ; Brodetskyi, F.</t>
        </is>
      </c>
      <c r="S74" s="13" t="n"/>
      <c r="T74" s="13" t="n"/>
      <c r="U74" s="13" t="n"/>
      <c r="V74" s="13" t="n"/>
      <c r="W74" s="13" t="n"/>
      <c r="X74" s="13" t="n"/>
      <c r="Y74" s="13" t="n"/>
      <c r="Z74" s="13" t="n"/>
    </row>
    <row r="75" ht="15.75" customHeight="1" s="303">
      <c r="A75" s="22" t="n">
        <v>6176</v>
      </c>
      <c r="B75" s="23" t="inlineStr">
        <is>
          <t>БРОННІКОВ АРТЕМ ІГОРОВИЧ</t>
        </is>
      </c>
      <c r="C75" s="24" t="inlineStr">
        <is>
          <t>https://orcid.org/0000-0003-3096-7653</t>
        </is>
      </c>
      <c r="D75" s="42" t="inlineStr">
        <is>
          <t>https://www.scopus.com/authid/detail.uri?authorId=57215826354</t>
        </is>
      </c>
      <c r="E75" s="313" t="n">
        <v>4</v>
      </c>
      <c r="F75" s="313" t="n">
        <v>4</v>
      </c>
      <c r="G75" s="313" t="n">
        <v>1</v>
      </c>
      <c r="H75" s="100" t="n">
        <v>1</v>
      </c>
      <c r="I75" s="100" t="n">
        <v>0</v>
      </c>
      <c r="J75" s="100" t="n">
        <v>0</v>
      </c>
      <c r="K75" s="28" t="n">
        <v>8</v>
      </c>
      <c r="L75" s="44" t="inlineStr">
        <is>
          <t>КІТАМ</t>
        </is>
      </c>
      <c r="M75" s="30" t="inlineStr">
        <is>
          <t>Да</t>
        </is>
      </c>
      <c r="N75" s="33">
        <f>HYPERLINK("https://scholar.google.com.ua/citations?user=QCX0k3sAAAAJ&amp;hl=uk","https://scholar.google.com.ua/citations?user=QCX0k3sAAAAJ&amp;hl=uk")</f>
        <v/>
      </c>
      <c r="O75" s="30" t="n">
        <v>72</v>
      </c>
      <c r="P75" s="30" t="n">
        <v>5</v>
      </c>
      <c r="Q75" s="33">
        <f>HYPERLINK("https://nure.ua/staff/artem-igorovich-bronnikov","https://nure.ua/staff/artem-igorovich-bronnikov")</f>
        <v/>
      </c>
      <c r="R75" s="63" t="inlineStr">
        <is>
          <t>Bronnikov, Artem ; Bronnikov, A.</t>
        </is>
      </c>
      <c r="S75" s="13" t="n"/>
      <c r="T75" s="13" t="n"/>
      <c r="U75" s="13" t="n"/>
      <c r="V75" s="13" t="n"/>
      <c r="W75" s="13" t="n"/>
      <c r="X75" s="13" t="n"/>
      <c r="Y75" s="13" t="n"/>
      <c r="Z75" s="13" t="n"/>
    </row>
    <row r="76" ht="15.75" customHeight="1" s="303">
      <c r="A76" s="22" t="n">
        <v>7912</v>
      </c>
      <c r="B76" s="23" t="inlineStr">
        <is>
          <t>БРУСЕНЦЕВ ВІТАЛІЙ ОЛЕКСАНДРОВИЧ</t>
        </is>
      </c>
      <c r="C76" s="24" t="n"/>
      <c r="D76" s="42" t="n"/>
      <c r="E76" s="314" t="n"/>
      <c r="F76" s="314" t="n"/>
      <c r="G76" s="314" t="n"/>
      <c r="H76" s="47" t="n"/>
      <c r="I76" s="47" t="n"/>
      <c r="J76" s="47" t="n"/>
      <c r="K76" s="28" t="n">
        <v>0</v>
      </c>
      <c r="L76" s="39" t="n"/>
      <c r="M76" s="30" t="inlineStr">
        <is>
          <t>Да</t>
        </is>
      </c>
      <c r="N76" s="33">
        <f>HYPERLINK("https://scholar.google.com.ua/citations?hl=uk&amp;user=f9rLsmUAAAAJ","https://scholar.google.com.ua/citations?hl=uk&amp;user=f9rLsmUAAAAJ")</f>
        <v/>
      </c>
      <c r="O76" s="30" t="n">
        <v>19</v>
      </c>
      <c r="P76" s="30" t="n">
        <v>2</v>
      </c>
      <c r="Q76" s="33">
        <f>HYPERLINK("https://nure.ua/staff/vitalij-oleksandrovich-brusencev","https://nure.ua/staff/vitalij-oleksandrovich-brusencev")</f>
        <v/>
      </c>
      <c r="R76" s="12" t="n"/>
      <c r="S76" s="13" t="n"/>
      <c r="T76" s="13" t="n"/>
      <c r="U76" s="13" t="n"/>
      <c r="V76" s="13" t="n"/>
      <c r="W76" s="13" t="n"/>
      <c r="X76" s="13" t="n"/>
      <c r="Y76" s="13" t="n"/>
      <c r="Z76" s="13" t="n"/>
    </row>
    <row r="77" ht="15.75" customHeight="1" s="303">
      <c r="A77" s="34" t="n">
        <v>6290</v>
      </c>
      <c r="B77" s="49" t="inlineStr">
        <is>
          <t>БРУСЕНЦЕВА НАДІЯ ОЛЕКСАНДРІВНА</t>
        </is>
      </c>
      <c r="C77" s="35" t="n"/>
      <c r="D77" s="36" t="n"/>
      <c r="E77" s="314" t="n"/>
      <c r="F77" s="314" t="n"/>
      <c r="G77" s="314" t="n"/>
      <c r="H77" s="51" t="n"/>
      <c r="I77" s="51" t="n"/>
      <c r="J77" s="51" t="n"/>
      <c r="K77" s="38" t="n">
        <v>0</v>
      </c>
      <c r="L77" s="40" t="inlineStr">
        <is>
          <t>МП</t>
        </is>
      </c>
      <c r="M77" s="40" t="inlineStr">
        <is>
          <t>Нет</t>
        </is>
      </c>
      <c r="N77" s="40" t="n"/>
      <c r="O77" s="40" t="n"/>
      <c r="P77" s="40" t="n"/>
      <c r="Q77" s="40" t="n"/>
      <c r="R77" s="52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 s="303">
      <c r="A78" s="22" t="n">
        <v>568</v>
      </c>
      <c r="B78" s="23" t="inlineStr">
        <is>
          <t>БУДАНОВА ІРИНА ОЛЕКСАНДРІВНА</t>
        </is>
      </c>
      <c r="C78" s="24" t="inlineStr">
        <is>
          <t>https://orcid.org/0000-0002-3609-8893</t>
        </is>
      </c>
      <c r="D78" s="42" t="n"/>
      <c r="E78" s="314" t="n"/>
      <c r="F78" s="314" t="n"/>
      <c r="G78" s="314" t="n"/>
      <c r="H78" s="47" t="n"/>
      <c r="I78" s="47" t="n"/>
      <c r="J78" s="47" t="n"/>
      <c r="K78" s="28" t="n">
        <v>0</v>
      </c>
      <c r="L78" s="39" t="inlineStr">
        <is>
          <t>ІМ</t>
        </is>
      </c>
      <c r="M78" s="30" t="inlineStr">
        <is>
          <t>Да</t>
        </is>
      </c>
      <c r="N78" s="33">
        <f>HYPERLINK("https://scholar.google.com.ua/citations?user=aufs-wYAAAAJ&amp;hl=ru&amp;authuser=2","https://scholar.google.com.ua/citations?user=aufs-wYAAAAJ&amp;hl=ru&amp;authuser=2")</f>
        <v/>
      </c>
      <c r="O78" s="30" t="n">
        <v>0</v>
      </c>
      <c r="P78" s="30" t="n">
        <v>0</v>
      </c>
      <c r="Q78" s="33">
        <f>HYPERLINK("https://nure.ua/staff/irina-oleksandrivna-budanova","https://nure.ua/staff/irina-oleksandrivna-budanova")</f>
        <v/>
      </c>
      <c r="R78" s="12" t="n"/>
      <c r="S78" s="13" t="n"/>
      <c r="T78" s="13" t="n"/>
      <c r="U78" s="13" t="n"/>
      <c r="V78" s="13" t="n"/>
      <c r="W78" s="13" t="n"/>
      <c r="X78" s="13" t="n"/>
      <c r="Y78" s="13" t="n"/>
      <c r="Z78" s="13" t="n"/>
    </row>
    <row r="79" ht="15.75" customHeight="1" s="303">
      <c r="A79" s="22" t="n">
        <v>71</v>
      </c>
      <c r="B79" s="23" t="inlineStr">
        <is>
          <t>БУКОВСЬКА ІННА ЮРІЇВНА</t>
        </is>
      </c>
      <c r="C79" s="24" t="inlineStr">
        <is>
          <t>http://orcid.org/0000-0001-7233-9650</t>
        </is>
      </c>
      <c r="D79" s="42" t="n"/>
      <c r="E79" s="314" t="n"/>
      <c r="F79" s="314" t="n"/>
      <c r="G79" s="314" t="n"/>
      <c r="H79" s="47" t="n"/>
      <c r="I79" s="47" t="n"/>
      <c r="J79" s="47" t="n"/>
      <c r="K79" s="28" t="n">
        <v>2</v>
      </c>
      <c r="L79" s="39" t="inlineStr">
        <is>
          <t>ІМ</t>
        </is>
      </c>
      <c r="M79" s="30" t="inlineStr">
        <is>
          <t>Да</t>
        </is>
      </c>
      <c r="N79" s="33">
        <f>HYPERLINK("https://scholar.google.com.ua/citations?user=jWCZDeEAAAAJ&amp;hl=ru","https://scholar.google.com.ua/citations?user=jWCZDeEAAAAJ&amp;hl=ru")</f>
        <v/>
      </c>
      <c r="O79" s="30" t="n">
        <v>0</v>
      </c>
      <c r="P79" s="30" t="n">
        <v>0</v>
      </c>
      <c r="Q79" s="33">
        <f>HYPERLINK("https://nure.ua/staff/inna-yuriyivna-bukovska","https://nure.ua/staff/inna-yuriyivna-bukovska")</f>
        <v/>
      </c>
      <c r="R79" s="12" t="n"/>
      <c r="S79" s="13" t="n"/>
      <c r="T79" s="13" t="n"/>
      <c r="U79" s="13" t="n"/>
      <c r="V79" s="13" t="n"/>
      <c r="W79" s="13" t="n"/>
      <c r="X79" s="13" t="n"/>
      <c r="Y79" s="13" t="n"/>
      <c r="Z79" s="13" t="n"/>
    </row>
    <row r="80" ht="15.75" customHeight="1" s="303">
      <c r="A80" s="22" t="n">
        <v>4964</v>
      </c>
      <c r="B80" s="23" t="inlineStr">
        <is>
          <t>БУЛАГА ВІКТОРІЯ АНАТОЛІЇВНА</t>
        </is>
      </c>
      <c r="C80" s="24" t="inlineStr">
        <is>
          <t>http://orcid.org/0000-0001-9655-6684</t>
        </is>
      </c>
      <c r="D80" s="42" t="n"/>
      <c r="E80" s="314" t="n"/>
      <c r="F80" s="314" t="n"/>
      <c r="G80" s="314" t="n"/>
      <c r="H80" s="47" t="n"/>
      <c r="I80" s="47" t="n"/>
      <c r="J80" s="47" t="n"/>
      <c r="K80" s="28" t="n">
        <v>1</v>
      </c>
      <c r="L80" s="44" t="inlineStr">
        <is>
          <t>КРіСТЗІ</t>
        </is>
      </c>
      <c r="M80" s="30" t="inlineStr">
        <is>
          <t>Да</t>
        </is>
      </c>
      <c r="N80" s="33">
        <f>HYPERLINK("https://scholar.google.com.ua/citations?user=-unjT8wAAAAJ&amp;view_op","https://scholar.google.com.ua/citations?user=-unjT8wAAAAJ&amp;view_op")</f>
        <v/>
      </c>
      <c r="O80" s="30" t="n">
        <v>0</v>
      </c>
      <c r="P80" s="30" t="n">
        <v>0</v>
      </c>
      <c r="Q80" s="33">
        <f>HYPERLINK("https://nure.ua/staff/viktoriya-anatoliyivna-bulaga","https://nure.ua/staff/viktoriya-anatoliyivna-bulaga")</f>
        <v/>
      </c>
      <c r="R80" s="12" t="n"/>
      <c r="S80" s="13" t="n"/>
      <c r="T80" s="13" t="n"/>
      <c r="U80" s="13" t="n"/>
      <c r="V80" s="13" t="n"/>
      <c r="W80" s="13" t="n"/>
      <c r="X80" s="13" t="n"/>
      <c r="Y80" s="13" t="n"/>
      <c r="Z80" s="13" t="n"/>
    </row>
    <row r="81" ht="15.75" customHeight="1" s="303">
      <c r="A81" s="22" t="n">
        <v>7936</v>
      </c>
      <c r="B81" s="23" t="inlineStr">
        <is>
          <t>БУЛАХ ВІТАЛІЙ АНАТОЛІЙОВИЧ</t>
        </is>
      </c>
      <c r="C81" s="24" t="inlineStr">
        <is>
          <t>http://orcid.org/0000-0002-9177-8787</t>
        </is>
      </c>
      <c r="D81" s="42" t="inlineStr">
        <is>
          <t>https://www.scopus.com/authid/detail.uri?authorId=57203149050</t>
        </is>
      </c>
      <c r="E81" s="313" t="n">
        <v>16</v>
      </c>
      <c r="F81" s="313" t="n">
        <v>255</v>
      </c>
      <c r="G81" s="313" t="n">
        <v>9</v>
      </c>
      <c r="H81" s="100" t="n">
        <v>4</v>
      </c>
      <c r="I81" s="100" t="n">
        <v>12</v>
      </c>
      <c r="J81" s="100" t="n">
        <v>2</v>
      </c>
      <c r="K81" s="28" t="n">
        <v>14</v>
      </c>
      <c r="L81" s="39" t="n"/>
      <c r="M81" s="30" t="n"/>
      <c r="N81" s="30" t="n"/>
      <c r="O81" s="30" t="n"/>
      <c r="P81" s="30" t="n"/>
      <c r="Q81" s="30" t="n"/>
      <c r="R81" s="63" t="inlineStr">
        <is>
          <t>Bulakh, Vitalii ; Bulakh, V. I. ; Vitalii, Bulakh ; Vitalii, B.</t>
        </is>
      </c>
      <c r="S81" s="13" t="n"/>
      <c r="T81" s="13" t="n"/>
      <c r="U81" s="13" t="n"/>
      <c r="V81" s="13" t="n"/>
      <c r="W81" s="13" t="n"/>
      <c r="X81" s="13" t="n"/>
      <c r="Y81" s="13" t="n"/>
      <c r="Z81" s="13" t="n"/>
    </row>
    <row r="82" ht="15.75" customHeight="1" s="303">
      <c r="A82" s="76" t="n"/>
      <c r="B82" s="23" t="inlineStr">
        <is>
          <t xml:space="preserve">БУРЕНОК ВЛАДИСЛАВ ВОЛОДИМИРОВИЧ </t>
        </is>
      </c>
      <c r="C82" s="77" t="n"/>
      <c r="D82" s="78" t="n"/>
      <c r="E82" s="314" t="n"/>
      <c r="F82" s="314" t="n"/>
      <c r="G82" s="314" t="n"/>
      <c r="H82" s="79" t="n"/>
      <c r="I82" s="79" t="n"/>
      <c r="J82" s="79" t="n"/>
      <c r="K82" s="80" t="n"/>
      <c r="L82" s="39" t="n"/>
      <c r="M82" s="81" t="n"/>
      <c r="N82" s="30" t="n"/>
      <c r="O82" s="30" t="n"/>
      <c r="P82" s="30" t="n"/>
      <c r="Q82" s="30" t="n"/>
      <c r="R82" s="12" t="n"/>
      <c r="S82" s="13" t="n"/>
      <c r="T82" s="13" t="n"/>
      <c r="U82" s="13" t="n"/>
      <c r="V82" s="13" t="n"/>
      <c r="W82" s="13" t="n"/>
      <c r="X82" s="13" t="n"/>
      <c r="Y82" s="13" t="n"/>
      <c r="Z82" s="13" t="n"/>
    </row>
    <row r="83" ht="15.75" customHeight="1" s="303">
      <c r="A83" s="22" t="n">
        <v>565</v>
      </c>
      <c r="B83" s="23" t="inlineStr">
        <is>
          <t>БУТЕНКО НІНА СЕМЕНІВНА</t>
        </is>
      </c>
      <c r="C83" s="24" t="inlineStr">
        <is>
          <t>http://orcid.org/0000-0001-7850-9358</t>
        </is>
      </c>
      <c r="D83" s="42" t="inlineStr">
        <is>
          <t>https://www.scopus.com/authid/detail.uri?authorId=57201895842</t>
        </is>
      </c>
      <c r="E83" s="313" t="n">
        <v>2</v>
      </c>
      <c r="F83" s="313" t="n">
        <v>0</v>
      </c>
      <c r="G83" s="313" t="n">
        <v>0</v>
      </c>
      <c r="H83" s="100" t="n">
        <v>1</v>
      </c>
      <c r="I83" s="100" t="n">
        <v>0</v>
      </c>
      <c r="J83" s="100" t="n">
        <v>0</v>
      </c>
      <c r="K83" s="28" t="n">
        <v>6</v>
      </c>
      <c r="L83" s="56" t="inlineStr">
        <is>
          <t>ВМ</t>
        </is>
      </c>
      <c r="M83" s="30" t="inlineStr">
        <is>
          <t>Да</t>
        </is>
      </c>
      <c r="N83" s="33">
        <f>HYPERLINK("https://scholar.google.com/citations?hl=ru&amp;user=QqXiNQUAAAAJ","https://scholar.google.com/citations?hl=ru&amp;user=QqXiNQUAAAAJ")</f>
        <v/>
      </c>
      <c r="O83" s="30" t="n">
        <v>1</v>
      </c>
      <c r="P83" s="30" t="n">
        <v>1</v>
      </c>
      <c r="Q83" s="33">
        <f>HYPERLINK("https://nure.ua/staff/nina-semenivna-butenko","https://nure.ua/staff/nina-semenivna-butenko")</f>
        <v/>
      </c>
      <c r="R83" s="63" t="inlineStr">
        <is>
          <t>Butenko, Nina S. ; Butenko N.</t>
        </is>
      </c>
      <c r="S83" s="13" t="n"/>
      <c r="T83" s="13" t="n"/>
      <c r="U83" s="13" t="n"/>
      <c r="V83" s="13" t="n"/>
      <c r="W83" s="13" t="n"/>
      <c r="X83" s="13" t="n"/>
      <c r="Y83" s="13" t="n"/>
      <c r="Z83" s="13" t="n"/>
    </row>
    <row r="84" ht="15.75" customHeight="1" s="303">
      <c r="A84" s="22" t="n">
        <v>717</v>
      </c>
      <c r="B84" s="23" t="inlineStr">
        <is>
          <t>ВАЛЕНДА НАТАЛЯ АНАТОЛІЇВНА</t>
        </is>
      </c>
      <c r="C84" s="24" t="inlineStr">
        <is>
          <t>https://orcid.org/0000-0003-3250-6172</t>
        </is>
      </c>
      <c r="D84" s="42" t="n"/>
      <c r="E84" s="314" t="n"/>
      <c r="F84" s="314" t="n"/>
      <c r="G84" s="314" t="n"/>
      <c r="H84" s="47" t="n"/>
      <c r="I84" s="47" t="n"/>
      <c r="J84" s="47" t="n"/>
      <c r="K84" s="28" t="n">
        <v>4</v>
      </c>
      <c r="L84" s="44" t="inlineStr">
        <is>
          <t>ПІ</t>
        </is>
      </c>
      <c r="M84" s="30" t="inlineStr">
        <is>
          <t>Да</t>
        </is>
      </c>
      <c r="N84" s="33">
        <f>HYPERLINK("https://scholar.google.com.ua/citations?user=-1Wg0fgAAAAJ","https://scholar.google.com.ua/citations?user=-1Wg0fgAAAAJ")</f>
        <v/>
      </c>
      <c r="O84" s="30" t="n">
        <v>0</v>
      </c>
      <c r="P84" s="30" t="n">
        <v>0</v>
      </c>
      <c r="Q84" s="33">
        <f>HYPERLINK("https://nure.ua/staff/natalya-anatoliyivna-valenda","https://nure.ua/staff/natalya-anatoliyivna-valenda")</f>
        <v/>
      </c>
      <c r="R84" s="12" t="n"/>
      <c r="S84" s="13" t="n"/>
      <c r="T84" s="13" t="n"/>
      <c r="U84" s="13" t="n"/>
      <c r="V84" s="13" t="n"/>
      <c r="W84" s="13" t="n"/>
      <c r="X84" s="13" t="n"/>
      <c r="Y84" s="13" t="n"/>
      <c r="Z84" s="13" t="n"/>
    </row>
    <row r="85" ht="15.75" customHeight="1" s="303">
      <c r="A85" s="22" t="n">
        <v>1740</v>
      </c>
      <c r="B85" s="23" t="inlineStr">
        <is>
          <t>ВАЛІЙОВА ТЕТЯНА БОРИСІВНА</t>
        </is>
      </c>
      <c r="C85" s="24" t="inlineStr">
        <is>
          <t>https://orcid.org/0000-0002-1121-6654</t>
        </is>
      </c>
      <c r="D85" s="42" t="n"/>
      <c r="E85" s="314" t="n">
        <v>0</v>
      </c>
      <c r="F85" s="314" t="n">
        <v>0</v>
      </c>
      <c r="G85" s="314" t="n">
        <v>0</v>
      </c>
      <c r="H85" s="47" t="n">
        <v>0</v>
      </c>
      <c r="I85" s="47" t="n">
        <v>0</v>
      </c>
      <c r="J85" s="47" t="n">
        <v>0</v>
      </c>
      <c r="K85" s="28" t="n">
        <v>4</v>
      </c>
      <c r="L85" s="39" t="inlineStr">
        <is>
          <t>ІМ</t>
        </is>
      </c>
      <c r="M85" s="30" t="inlineStr">
        <is>
          <t>Да</t>
        </is>
      </c>
      <c r="N85" s="33">
        <f>HYPERLINK("https://scholar.google.com.ua/citations?hl=ru&amp;user=84R8VZ4AAAAJ","https://scholar.google.com.ua/citations?hl=ru&amp;user=84R8VZ4AAAAJ")</f>
        <v/>
      </c>
      <c r="O85" s="30" t="n">
        <v>1</v>
      </c>
      <c r="P85" s="30" t="n">
        <v>1</v>
      </c>
      <c r="Q85" s="33">
        <f>HYPERLINK("https://nure.ua/staff/tetyana-borisivna-valiyova","https://nure.ua/staff/tetyana-borisivna-valiyova")</f>
        <v/>
      </c>
      <c r="R85" s="12" t="n"/>
      <c r="S85" s="13" t="n"/>
      <c r="T85" s="13" t="n"/>
      <c r="U85" s="13" t="n"/>
      <c r="V85" s="13" t="n"/>
      <c r="W85" s="13" t="n"/>
      <c r="X85" s="13" t="n"/>
      <c r="Y85" s="13" t="n"/>
      <c r="Z85" s="13" t="n"/>
    </row>
    <row r="86" ht="15.75" customHeight="1" s="303">
      <c r="A86" s="34" t="n">
        <v>7149</v>
      </c>
      <c r="B86" s="49" t="inlineStr">
        <is>
          <t>ВАНІН ВІКТОР АНТОНОВИЧ</t>
        </is>
      </c>
      <c r="C86" s="35" t="n"/>
      <c r="D86" s="36" t="n"/>
      <c r="E86" s="315" t="n">
        <v>0</v>
      </c>
      <c r="F86" s="315" t="n">
        <v>0</v>
      </c>
      <c r="G86" s="315" t="n">
        <v>0</v>
      </c>
      <c r="H86" s="51" t="n">
        <v>0</v>
      </c>
      <c r="I86" s="51" t="n">
        <v>0</v>
      </c>
      <c r="J86" s="51" t="n">
        <v>0</v>
      </c>
      <c r="K86" s="38" t="n">
        <v>0</v>
      </c>
      <c r="L86" s="40" t="n"/>
      <c r="M86" s="40" t="inlineStr">
        <is>
          <t>Нет</t>
        </is>
      </c>
      <c r="N86" s="41">
        <f>HYPERLINK("https://scholar.google.com.ua/citations?hl=uk&amp;user=RyIGY1sAAAAJ","https://scholar.google.com.ua/citations?hl=uk&amp;user=RyIGY1sAAAAJ")</f>
        <v/>
      </c>
      <c r="O86" s="40" t="n">
        <v>8</v>
      </c>
      <c r="P86" s="40" t="n">
        <v>2</v>
      </c>
      <c r="Q86" s="40" t="n"/>
      <c r="R86" s="52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 s="303">
      <c r="A87" s="34" t="n">
        <v>7968</v>
      </c>
      <c r="B87" s="49" t="inlineStr">
        <is>
          <t>ВАСИЛЕНКО ОЛЕКСІЙ ОЛЕКСАНДРОВИЧ</t>
        </is>
      </c>
      <c r="C87" s="35" t="n"/>
      <c r="D87" s="36" t="inlineStr">
        <is>
          <t>https://www.scopus.com/authid/detail.uri?authorId=56556680000</t>
        </is>
      </c>
      <c r="E87" s="313" t="n">
        <v>2</v>
      </c>
      <c r="F87" s="313" t="n">
        <v>0</v>
      </c>
      <c r="G87" s="313" t="n">
        <v>0</v>
      </c>
      <c r="H87" s="51" t="n"/>
      <c r="I87" s="51" t="n"/>
      <c r="J87" s="51" t="n"/>
      <c r="K87" s="38" t="n">
        <v>0</v>
      </c>
      <c r="L87" s="40" t="n"/>
      <c r="M87" s="40" t="inlineStr">
        <is>
          <t>Нет</t>
        </is>
      </c>
      <c r="N87" s="40" t="n"/>
      <c r="O87" s="40" t="n"/>
      <c r="P87" s="40" t="n"/>
      <c r="Q87" s="40" t="n"/>
      <c r="R87" s="53" t="inlineStr">
        <is>
          <t>Vasylenko, O.</t>
        </is>
      </c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 s="303">
      <c r="A88" s="22" t="n">
        <v>4352</v>
      </c>
      <c r="B88" s="23" t="inlineStr">
        <is>
          <t>ВАСИЛЬЄВ ЮРІЙ СЕРГІЙОВИЧ</t>
        </is>
      </c>
      <c r="C88" s="24" t="inlineStr">
        <is>
          <t>https://orcid.org/0000-0002-9385-7411</t>
        </is>
      </c>
      <c r="D88" s="42" t="inlineStr">
        <is>
          <t>https://www.scopus.com/authid/detail.uri?authorId=36683515900</t>
        </is>
      </c>
      <c r="E88" s="313" t="n">
        <v>6</v>
      </c>
      <c r="F88" s="313" t="n">
        <v>7</v>
      </c>
      <c r="G88" s="313" t="n">
        <v>2</v>
      </c>
      <c r="H88" s="100" t="n"/>
      <c r="I88" s="100" t="n"/>
      <c r="J88" s="100" t="n"/>
      <c r="K88" s="28" t="n">
        <v>17</v>
      </c>
      <c r="L88" s="44" t="inlineStr">
        <is>
          <t>МЕЕПП</t>
        </is>
      </c>
      <c r="M88" s="30" t="inlineStr">
        <is>
          <t>Да</t>
        </is>
      </c>
      <c r="N88" s="33">
        <f>HYPERLINK("https://scholar.google.com.ua/citations?hl=ru&amp;user=5Bs6ZWAAAAAJ","https://scholar.google.com.ua/citations?hl=ru&amp;user=5Bs6ZWAAAAAJ")</f>
        <v/>
      </c>
      <c r="O88" s="30" t="n">
        <v>30</v>
      </c>
      <c r="P88" s="30" t="n">
        <v>3</v>
      </c>
      <c r="Q88" s="33">
        <f>HYPERLINK("https://nure.ua/staff/yuriy-sergiyovich-vasilyev","https://nure.ua/staff/yuriy-sergiyovich-vasilyev")</f>
        <v/>
      </c>
      <c r="R88" s="63" t="inlineStr">
        <is>
          <t>Vasiliev, Yu S. ; Vasiliev, Y. S. ; Vasilyev, Yu</t>
        </is>
      </c>
      <c r="S88" s="13" t="n"/>
      <c r="T88" s="13" t="n"/>
      <c r="U88" s="13" t="n"/>
      <c r="V88" s="13" t="n"/>
      <c r="W88" s="13" t="n"/>
      <c r="X88" s="13" t="n"/>
      <c r="Y88" s="13" t="n"/>
      <c r="Z88" s="13" t="n"/>
    </row>
    <row r="89" ht="15.75" customHeight="1" s="303">
      <c r="A89" s="22" t="n">
        <v>229</v>
      </c>
      <c r="B89" s="23" t="inlineStr">
        <is>
          <t>ВАСИЛЬЦОВА НАТАЛІЯ ВОЛОДИМИРІВНА</t>
        </is>
      </c>
      <c r="C89" s="24" t="inlineStr">
        <is>
          <t>http://orcid.org/0000-0002-4043-487X</t>
        </is>
      </c>
      <c r="D89" s="42" t="inlineStr">
        <is>
          <t>https://www.scopus.com/authid/detail.uri?origin=resultslist&amp;authorId=57200814918</t>
        </is>
      </c>
      <c r="E89" s="313" t="n">
        <v>2</v>
      </c>
      <c r="F89" s="313" t="n">
        <v>3</v>
      </c>
      <c r="G89" s="313" t="n">
        <v>1</v>
      </c>
      <c r="H89" s="47" t="n"/>
      <c r="I89" s="47" t="n"/>
      <c r="J89" s="47" t="n"/>
      <c r="K89" s="28" t="n">
        <v>28</v>
      </c>
      <c r="L89" s="44" t="inlineStr">
        <is>
          <t>ІУС</t>
        </is>
      </c>
      <c r="M89" s="30" t="inlineStr">
        <is>
          <t>Да</t>
        </is>
      </c>
      <c r="N89" s="33">
        <f>HYPERLINK("https://scholar.google.ru/citations?user=nxbvQPMAAAAJ&amp;hl=ru&amp;oi=ao","https://scholar.google.ru/citations?user=nxbvQPMAAAAJ&amp;hl=ru&amp;oi=ao")</f>
        <v/>
      </c>
      <c r="O89" s="30" t="n">
        <v>19</v>
      </c>
      <c r="P89" s="30" t="n">
        <v>2</v>
      </c>
      <c r="Q89" s="33">
        <f>HYPERLINK("https://nure.ua/staff/nataliya-volodimirivna-vasiltsova","https://nure.ua/staff/nataliya-volodimirivna-vasiltsova")</f>
        <v/>
      </c>
      <c r="R89" s="63" t="inlineStr">
        <is>
          <t>Vasiltcova, Nataliya ; Vasiltcova, N.</t>
        </is>
      </c>
      <c r="S89" s="13" t="n"/>
      <c r="T89" s="13" t="n"/>
      <c r="U89" s="13" t="n"/>
      <c r="V89" s="13" t="n"/>
      <c r="W89" s="13" t="n"/>
      <c r="X89" s="13" t="n"/>
      <c r="Y89" s="13" t="n"/>
      <c r="Z89" s="13" t="n"/>
    </row>
    <row r="90" ht="15.75" customHeight="1" s="303">
      <c r="A90" s="22" t="n">
        <v>816</v>
      </c>
      <c r="B90" s="23" t="inlineStr">
        <is>
          <t>ВАСЯНОВИЧ АНАТОЛІЙ ВОЛОДИМИРОВИЧ</t>
        </is>
      </c>
      <c r="C90" s="24" t="inlineStr">
        <is>
          <t>https://orcid.org/0000-0003-2141-4969</t>
        </is>
      </c>
      <c r="D90" s="42" t="inlineStr">
        <is>
          <t>https://www.scopus.com/authid/detail.uri?authorId=6505759579</t>
        </is>
      </c>
      <c r="E90" s="313" t="n">
        <v>7</v>
      </c>
      <c r="F90" s="313" t="n">
        <v>15</v>
      </c>
      <c r="G90" s="313" t="n">
        <v>2</v>
      </c>
      <c r="H90" s="100" t="n">
        <v>2</v>
      </c>
      <c r="I90" s="100" t="n">
        <v>0</v>
      </c>
      <c r="J90" s="100" t="n">
        <v>0</v>
      </c>
      <c r="K90" s="28" t="n">
        <v>27</v>
      </c>
      <c r="L90" s="44" t="inlineStr">
        <is>
          <t>ФОЕТ</t>
        </is>
      </c>
      <c r="M90" s="30" t="inlineStr">
        <is>
          <t>Да</t>
        </is>
      </c>
      <c r="N90" s="33">
        <f>HYPERLINK("https://scholar.google.com.ua/citations?user=bf_qwJkAAAAJ&amp;hl","https://scholar.google.com.ua/citations?user=bf_qwJkAAAAJ&amp;hl")</f>
        <v/>
      </c>
      <c r="O90" s="30" t="n">
        <v>11</v>
      </c>
      <c r="P90" s="30" t="n">
        <v>2</v>
      </c>
      <c r="Q90" s="33">
        <f>HYPERLINK("https://nure.ua/staff/anatoliy-volodimirovich-vasyanovich","https://nure.ua/staff/anatoliy-volodimirovich-vasyanovich")</f>
        <v/>
      </c>
      <c r="R90" s="63" t="inlineStr">
        <is>
          <t xml:space="preserve">Vasyanovich, A. V. ; Vasianovych, A. V. ; Vasyanovich, A. V. ; Vasyanovich, A. ; Vasyanovich, A ; Vasyanovich, AV ; VASYANOVICH, AV ; VASYANOVICH, AV ; Vasianovych, Anatolii V. ; VASUANOVITCH, AV ; </t>
        </is>
      </c>
      <c r="S90" s="13" t="n"/>
      <c r="T90" s="13" t="n"/>
      <c r="U90" s="13" t="n"/>
      <c r="V90" s="13" t="n"/>
      <c r="W90" s="13" t="n"/>
      <c r="X90" s="13" t="n"/>
      <c r="Y90" s="13" t="n"/>
      <c r="Z90" s="13" t="n"/>
    </row>
    <row r="91" ht="31.5" customHeight="1" s="303">
      <c r="A91" s="34" t="n">
        <v>1112</v>
      </c>
      <c r="B91" s="23" t="inlineStr">
        <is>
          <t>ВЕЛИЧКО АНАТОЛІЙ ФЕДОРОВИЧ</t>
        </is>
      </c>
      <c r="C91" s="35" t="n"/>
      <c r="D91" s="36" t="inlineStr">
        <is>
          <t>https://www.scopus.com/authid/detail.uri?authorId=26423414100</t>
        </is>
      </c>
      <c r="E91" s="313" t="n">
        <v>12</v>
      </c>
      <c r="F91" s="313" t="n">
        <v>12</v>
      </c>
      <c r="G91" s="313" t="n">
        <v>2</v>
      </c>
      <c r="H91" s="51" t="n">
        <v>6</v>
      </c>
      <c r="I91" s="51" t="n">
        <v>6</v>
      </c>
      <c r="J91" s="51" t="n">
        <v>1</v>
      </c>
      <c r="K91" s="38" t="n">
        <v>0</v>
      </c>
      <c r="L91" s="39" t="n"/>
      <c r="M91" s="40" t="inlineStr">
        <is>
          <t>Да</t>
        </is>
      </c>
      <c r="N91" s="40" t="n"/>
      <c r="O91" s="40" t="n"/>
      <c r="P91" s="40" t="n"/>
      <c r="Q91" s="41">
        <f>HYPERLINK("https://nure.ua/staff/anatoliy-fedorovich-velichko","https://nure.ua/staff/anatoliy-fedorovich-velichko")</f>
        <v/>
      </c>
      <c r="R91" s="52" t="inlineStr">
        <is>
          <t>Velichko, A. F.</t>
        </is>
      </c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 s="303">
      <c r="A92" s="22" t="n">
        <v>3448</v>
      </c>
      <c r="B92" s="23" t="inlineStr">
        <is>
          <t>ВЕРГУН ТЕТЯНА ІВАНІВНА</t>
        </is>
      </c>
      <c r="C92" s="24" t="inlineStr">
        <is>
          <t>https://orcid.org/0000-0002-0197-6561</t>
        </is>
      </c>
      <c r="D92" s="42" t="n"/>
      <c r="E92" s="314" t="n"/>
      <c r="F92" s="314" t="n"/>
      <c r="G92" s="314" t="n"/>
      <c r="H92" s="47" t="n"/>
      <c r="I92" s="47" t="n"/>
      <c r="J92" s="47" t="n"/>
      <c r="K92" s="28" t="n">
        <v>1</v>
      </c>
      <c r="L92" s="39" t="inlineStr">
        <is>
          <t>ІМ</t>
        </is>
      </c>
      <c r="M92" s="30" t="inlineStr">
        <is>
          <t>Да</t>
        </is>
      </c>
      <c r="N92" s="33">
        <f>HYPERLINK("https://scholar.google.com/citations?user=FxyuuzcAAAAJ&amp;hl=en","https://scholar.google.com/citations?user=FxyuuzcAAAAJ&amp;hl=en")</f>
        <v/>
      </c>
      <c r="O92" s="30" t="n">
        <v>0</v>
      </c>
      <c r="P92" s="30" t="n">
        <v>0</v>
      </c>
      <c r="Q92" s="33">
        <f>HYPERLINK("https://nure.ua/staff/tetyana-ivanivna-vergun","https://nure.ua/staff/tetyana-ivanivna-vergun")</f>
        <v/>
      </c>
      <c r="R92" s="12" t="n"/>
      <c r="S92" s="13" t="n"/>
      <c r="T92" s="13" t="n"/>
      <c r="U92" s="13" t="n"/>
      <c r="V92" s="13" t="n"/>
      <c r="W92" s="13" t="n"/>
      <c r="X92" s="13" t="n"/>
      <c r="Y92" s="13" t="n"/>
      <c r="Z92" s="13" t="n"/>
    </row>
    <row r="93" ht="15.75" customHeight="1" s="303">
      <c r="A93" s="22" t="n">
        <v>7975</v>
      </c>
      <c r="B93" s="23" t="inlineStr">
        <is>
          <t>ВЕРТІЙ ОЛЕКСІЙ ОЛЕКСІЙОВИЧ</t>
        </is>
      </c>
      <c r="C93" s="24" t="n"/>
      <c r="D93" s="42" t="inlineStr">
        <is>
          <t>https://www.scopus.com/authid/detail.uri?authorId=35577652100</t>
        </is>
      </c>
      <c r="E93" s="313" t="n">
        <v>187</v>
      </c>
      <c r="F93" s="313" t="n">
        <v>571</v>
      </c>
      <c r="G93" s="313" t="n">
        <v>11</v>
      </c>
      <c r="H93" s="100" t="n">
        <v>105</v>
      </c>
      <c r="I93" s="100" t="n">
        <v>247</v>
      </c>
      <c r="J93" s="100" t="n">
        <v>6</v>
      </c>
      <c r="K93" s="28" t="n">
        <v>0</v>
      </c>
      <c r="L93" s="39" t="n"/>
      <c r="M93" s="30" t="inlineStr">
        <is>
          <t>Да</t>
        </is>
      </c>
      <c r="N93" s="30" t="n"/>
      <c r="O93" s="30" t="n"/>
      <c r="P93" s="30" t="n"/>
      <c r="Q93" s="30" t="n"/>
      <c r="R93" s="63" t="inlineStr">
        <is>
          <t>Vertiy, Alexey A. ; Vertiǐ, A. A. ; Vertiy, Alex A. ; Vertiy, Aleksey A. ; Vertiy, Alexey A. ; Vertiy, A. A. ; Vertiy, Alexey ; Vertij, A. ; Vertiy, Alexei ; Vertij, A. A. ; Vertiy, A.A. ;  Vertiy, A. V. ; Vertiy, Alex ; Vertiy, A. Alexei ; Vertiy, A.</t>
        </is>
      </c>
      <c r="S93" s="13" t="n"/>
      <c r="T93" s="13" t="n"/>
      <c r="U93" s="13" t="n"/>
      <c r="V93" s="13" t="n"/>
      <c r="W93" s="13" t="n"/>
      <c r="X93" s="13" t="n"/>
      <c r="Y93" s="13" t="n"/>
      <c r="Z93" s="13" t="n"/>
    </row>
    <row r="94" ht="15.75" customHeight="1" s="303">
      <c r="A94" s="22" t="n">
        <v>3684</v>
      </c>
      <c r="B94" s="23" t="inlineStr">
        <is>
          <t>ВЕРЯСОВА ГАННА МИКОЛАЇВНА</t>
        </is>
      </c>
      <c r="C94" s="24" t="inlineStr">
        <is>
          <t>https://orcid.org/0000-0002-5287-9833</t>
        </is>
      </c>
      <c r="D94" s="42" t="inlineStr">
        <is>
          <t>https://www.scopus.com/authid/detail.uri?authorId=56669967900</t>
        </is>
      </c>
      <c r="E94" s="313" t="n">
        <v>2</v>
      </c>
      <c r="F94" s="313" t="n">
        <v>1</v>
      </c>
      <c r="G94" s="313" t="n">
        <v>1</v>
      </c>
      <c r="H94" s="100" t="n">
        <v>1</v>
      </c>
      <c r="I94" s="100" t="n">
        <v>0</v>
      </c>
      <c r="J94" s="100" t="n">
        <v>0</v>
      </c>
      <c r="K94" s="28" t="n">
        <v>53</v>
      </c>
      <c r="L94" s="29" t="inlineStr">
        <is>
          <t>ЕК</t>
        </is>
      </c>
      <c r="M94" s="30" t="inlineStr">
        <is>
          <t>Да</t>
        </is>
      </c>
      <c r="N94" s="33">
        <f>HYPERLINK("https://scholar.google.com.ua/citations?user=Ti1ZnogAAAAJ","https://scholar.google.com.ua/citations?user=Ti1ZnogAAAAJ")</f>
        <v/>
      </c>
      <c r="O94" s="30" t="n">
        <v>111</v>
      </c>
      <c r="P94" s="30" t="n">
        <v>7</v>
      </c>
      <c r="Q94" s="33">
        <f>HYPERLINK("https://nure.ua/staff/ganna-mikolayivna-veryasova","https://nure.ua/staff/ganna-mikolayivna-veryasova")</f>
        <v/>
      </c>
      <c r="R94" s="63" t="inlineStr">
        <is>
          <t>Veriasova, G. M. ; Veriasova, G. M. ;  Veriasova, Ganna ; Veriasova, G</t>
        </is>
      </c>
      <c r="S94" s="13" t="n"/>
      <c r="T94" s="13" t="n"/>
      <c r="U94" s="13" t="n"/>
      <c r="V94" s="13" t="n"/>
      <c r="W94" s="13" t="n"/>
      <c r="X94" s="13" t="n"/>
      <c r="Y94" s="13" t="n"/>
      <c r="Z94" s="13" t="n"/>
    </row>
    <row r="95" ht="15.75" customHeight="1" s="303">
      <c r="A95" s="34" t="n">
        <v>4563</v>
      </c>
      <c r="B95" s="49" t="inlineStr">
        <is>
          <t>ВЕЧІРСЬКА ІРИНА ДМИТРІВНА</t>
        </is>
      </c>
      <c r="C95" s="35" t="inlineStr">
        <is>
          <t>https://orcid.org/0000-0001-7964-2361</t>
        </is>
      </c>
      <c r="D95" s="36" t="inlineStr">
        <is>
          <t>https://www.scopus.com/authid/detail.uri?authorId=56440024900</t>
        </is>
      </c>
      <c r="E95" s="313" t="n">
        <v>5</v>
      </c>
      <c r="F95" s="313" t="n">
        <v>11</v>
      </c>
      <c r="G95" s="313" t="n">
        <v>3</v>
      </c>
      <c r="H95" s="37" t="n">
        <v>4</v>
      </c>
      <c r="I95" s="37" t="n">
        <v>0</v>
      </c>
      <c r="J95" s="37" t="n">
        <v>0</v>
      </c>
      <c r="K95" s="38" t="n">
        <v>20</v>
      </c>
      <c r="L95" s="40" t="inlineStr">
        <is>
          <t>Інф.</t>
        </is>
      </c>
      <c r="M95" s="40" t="inlineStr">
        <is>
          <t>Нет</t>
        </is>
      </c>
      <c r="N95" s="40" t="n"/>
      <c r="O95" s="40" t="n"/>
      <c r="P95" s="40" t="n"/>
      <c r="Q95" s="41">
        <f>HYPERLINK("https://nure.ua/staff/rina-dmitrivna-vechirska","https://nure.ua/staff/rina-dmitrivna-vechirska")</f>
        <v/>
      </c>
      <c r="R95" s="82" t="inlineStr">
        <is>
          <t>Vechirska, Iryna D. ; Vechirska, Iryna ; Vechirska, I. D.</t>
        </is>
      </c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 s="303">
      <c r="A96" s="22" t="n">
        <v>310</v>
      </c>
      <c r="B96" s="23" t="inlineStr">
        <is>
          <t>ВЕЧУР ОЛЕКСАНДР ВОЛОДИМИРОВИЧ</t>
        </is>
      </c>
      <c r="C96" s="24" t="inlineStr">
        <is>
          <t>https://orcid.org/0000-0001-9605-1475</t>
        </is>
      </c>
      <c r="D96" s="42" t="inlineStr">
        <is>
          <t>https://www.scopus.com/authid/detail.uri?authorId=56940725900&amp;amp;eid=2-s2.0-84946031217</t>
        </is>
      </c>
      <c r="E96" s="313" t="n">
        <v>1</v>
      </c>
      <c r="F96" s="313" t="n">
        <v>0</v>
      </c>
      <c r="G96" s="313" t="n">
        <v>0</v>
      </c>
      <c r="H96" s="100" t="n">
        <v>1</v>
      </c>
      <c r="I96" s="100" t="n">
        <v>0</v>
      </c>
      <c r="J96" s="100" t="n">
        <v>0</v>
      </c>
      <c r="K96" s="28" t="n">
        <v>1</v>
      </c>
      <c r="L96" s="44" t="inlineStr">
        <is>
          <t>ПІ</t>
        </is>
      </c>
      <c r="M96" s="30" t="inlineStr">
        <is>
          <t>Да</t>
        </is>
      </c>
      <c r="N96" s="33">
        <f>HYPERLINK("https://scholar.google.com.ua/citations?hl=uk&amp;user=Ew8uERcAAAAJ","https://scholar.google.com.ua/citations?hl=uk&amp;user=Ew8uERcAAAAJ")</f>
        <v/>
      </c>
      <c r="O96" s="30" t="n">
        <v>6</v>
      </c>
      <c r="P96" s="30" t="n">
        <v>1</v>
      </c>
      <c r="Q96" s="33">
        <f>HYPERLINK("https://nure.ua/staff/oleksandr-volodimirovich-vechur","https://nure.ua/staff/oleksandr-volodimirovich-vechur")</f>
        <v/>
      </c>
      <c r="R96" s="63" t="inlineStr">
        <is>
          <t>Vechur, A. ; Vechur, A. ; Vechur, A ; Vechur, O.</t>
        </is>
      </c>
      <c r="S96" s="13" t="n"/>
      <c r="T96" s="13" t="n"/>
      <c r="U96" s="13" t="n"/>
      <c r="V96" s="13" t="n"/>
      <c r="W96" s="13" t="n"/>
      <c r="X96" s="13" t="n"/>
      <c r="Y96" s="13" t="n"/>
      <c r="Z96" s="13" t="n"/>
    </row>
    <row r="97" ht="15.75" customHeight="1" s="303">
      <c r="A97" s="22" t="n">
        <v>387</v>
      </c>
      <c r="B97" s="23" t="inlineStr">
        <is>
          <t>ВИШНЯК МИХАЙЛО ЮРІЙОВИЧ</t>
        </is>
      </c>
      <c r="C97" s="24" t="inlineStr">
        <is>
          <t>https://orcid.org/0000-0002-3240-139X</t>
        </is>
      </c>
      <c r="D97" s="42" t="n"/>
      <c r="E97" s="314" t="n"/>
      <c r="F97" s="314" t="n"/>
      <c r="G97" s="314" t="n"/>
      <c r="H97" s="47" t="n"/>
      <c r="I97" s="47" t="n"/>
      <c r="J97" s="47" t="n"/>
      <c r="K97" s="28" t="n">
        <v>18</v>
      </c>
      <c r="L97" s="44" t="inlineStr">
        <is>
          <t>СТ</t>
        </is>
      </c>
      <c r="M97" s="30" t="inlineStr">
        <is>
          <t>Да</t>
        </is>
      </c>
      <c r="N97" s="33">
        <f>HYPERLINK("https://scholar.google.com.ua/citations?user=G6LFfWIAAAAJ","https://scholar.google.com.ua/citations?user=G6LFfWIAAAAJ")</f>
        <v/>
      </c>
      <c r="O97" s="30" t="n">
        <v>8</v>
      </c>
      <c r="P97" s="30" t="n">
        <v>2</v>
      </c>
      <c r="Q97" s="33">
        <f>HYPERLINK("https://nure.ua/staff/mihaylo-yuriyovich-vishnyak","https://nure.ua/staff/mihaylo-yuriyovich-vishnyak")</f>
        <v/>
      </c>
      <c r="R97" s="12" t="n"/>
      <c r="S97" s="13" t="n"/>
      <c r="T97" s="13" t="n"/>
      <c r="U97" s="13" t="n"/>
      <c r="V97" s="13" t="n"/>
      <c r="W97" s="13" t="n"/>
      <c r="X97" s="13" t="n"/>
      <c r="Y97" s="13" t="n"/>
      <c r="Z97" s="13" t="n"/>
    </row>
    <row r="98" ht="15.75" customHeight="1" s="303">
      <c r="A98" s="34" t="n">
        <v>5722</v>
      </c>
      <c r="B98" s="49" t="inlineStr">
        <is>
          <t>ВИШНЯКОВА ЮЛІЯ ВАЛЕНТИНІВНА</t>
        </is>
      </c>
      <c r="C98" s="35" t="inlineStr">
        <is>
          <t>https://orcid.org/0000-0002-6029-0199</t>
        </is>
      </c>
      <c r="D98" s="36" t="inlineStr">
        <is>
          <t>https://www.scopus.com/authid/detail.uri?authorId=55225659400</t>
        </is>
      </c>
      <c r="E98" s="313" t="n">
        <v>5</v>
      </c>
      <c r="F98" s="313" t="n">
        <v>9</v>
      </c>
      <c r="G98" s="313" t="n">
        <v>1</v>
      </c>
      <c r="H98" s="37" t="n">
        <v>1</v>
      </c>
      <c r="I98" s="37" t="n">
        <v>0</v>
      </c>
      <c r="J98" s="37" t="n">
        <v>0</v>
      </c>
      <c r="K98" s="38" t="n">
        <v>3</v>
      </c>
      <c r="L98" s="40" t="n"/>
      <c r="M98" s="40" t="inlineStr">
        <is>
          <t>Нет</t>
        </is>
      </c>
      <c r="N98" s="41">
        <f>HYPERLINK("https://scholar.google.com.ua/citations?user=HPEHnEQAAAAJ&amp;hl=ru","https://scholar.google.com.ua/citations?user=HPEHnEQAAAAJ&amp;hl=ru")</f>
        <v/>
      </c>
      <c r="O98" s="40" t="n">
        <v>16</v>
      </c>
      <c r="P98" s="40" t="n">
        <v>2</v>
      </c>
      <c r="Q98" s="41">
        <f>HYPERLINK("https://nure.ua/staff/yuliya-valentinivna-vishnyakova","https://nure.ua/staff/yuliya-valentinivna-vishnyakova")</f>
        <v/>
      </c>
      <c r="R98" s="82" t="inlineStr">
        <is>
          <t>Vishniakova, J. V. ; Vishniakova, J. V.</t>
        </is>
      </c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 s="303">
      <c r="A99" s="22" t="n">
        <v>1220</v>
      </c>
      <c r="B99" s="23" t="inlineStr">
        <is>
          <t>ВІТЬКО ОЛЕКСАНДРА ВАЛЕРІЇВНА</t>
        </is>
      </c>
      <c r="C99" s="24" t="inlineStr">
        <is>
          <t>https://orcid.org/0000-0001-6904-3138</t>
        </is>
      </c>
      <c r="D99" s="42" t="inlineStr">
        <is>
          <t>https://www.scopus.com/authid/detail.uri?authorId=6506666531</t>
        </is>
      </c>
      <c r="E99" s="313" t="n">
        <v>3</v>
      </c>
      <c r="F99" s="313" t="n">
        <v>12</v>
      </c>
      <c r="G99" s="313" t="n">
        <v>2</v>
      </c>
      <c r="H99" s="100" t="n">
        <v>1</v>
      </c>
      <c r="I99" s="100" t="n">
        <v>0</v>
      </c>
      <c r="J99" s="100" t="n">
        <v>0</v>
      </c>
      <c r="K99" s="28" t="n">
        <v>1</v>
      </c>
      <c r="L99" s="44" t="inlineStr">
        <is>
          <t>ШІ</t>
        </is>
      </c>
      <c r="M99" s="30" t="inlineStr">
        <is>
          <t>Да</t>
        </is>
      </c>
      <c r="N99" s="30" t="n"/>
      <c r="O99" s="30" t="n"/>
      <c r="P99" s="30" t="n"/>
      <c r="Q99" s="30" t="n"/>
      <c r="R99" s="63" t="inlineStr">
        <is>
          <t xml:space="preserve">Vitko, Oleksandra ; Vitko, O ; Vitko, O. </t>
        </is>
      </c>
      <c r="S99" s="13" t="n"/>
      <c r="T99" s="13" t="n"/>
      <c r="U99" s="13" t="n"/>
      <c r="V99" s="13" t="n"/>
      <c r="W99" s="13" t="n"/>
      <c r="X99" s="13" t="n"/>
      <c r="Y99" s="13" t="n"/>
      <c r="Z99" s="13" t="n"/>
    </row>
    <row r="100" ht="15.75" customHeight="1" s="303">
      <c r="A100" s="22" t="n">
        <v>5067</v>
      </c>
      <c r="B100" s="23" t="inlineStr">
        <is>
          <t>ВЛАСЕНКО ЛАРИСА АНДРІЇВНА</t>
        </is>
      </c>
      <c r="C100" s="83" t="inlineStr">
        <is>
          <t>https://orcid.org/0000-0002-1791-1455</t>
        </is>
      </c>
      <c r="D100" s="42" t="inlineStr">
        <is>
          <t>https://www.scopus.com/authid/detail.uri?authorId=7007051102</t>
        </is>
      </c>
      <c r="E100" s="313" t="n">
        <v>39</v>
      </c>
      <c r="F100" s="313" t="n">
        <v>157</v>
      </c>
      <c r="G100" s="313" t="n">
        <v>7</v>
      </c>
      <c r="H100" s="100" t="n">
        <v>27</v>
      </c>
      <c r="I100" s="100" t="n">
        <v>66</v>
      </c>
      <c r="J100" s="100" t="n">
        <v>4</v>
      </c>
      <c r="K100" s="28" t="n">
        <v>7</v>
      </c>
      <c r="L100" s="44" t="inlineStr">
        <is>
          <t>ПІ</t>
        </is>
      </c>
      <c r="M100" s="30" t="inlineStr">
        <is>
          <t>Да</t>
        </is>
      </c>
      <c r="N100" s="33">
        <f>HYPERLINK("https://scholar.google.com.ua/citations?user=9_Xz1HUAAAAJ&amp;hl=ru","https://scholar.google.com.ua/citations?user=9_Xz1HUAAAAJ&amp;hl=ru")</f>
        <v/>
      </c>
      <c r="O100" s="30" t="n">
        <v>419</v>
      </c>
      <c r="P100" s="30" t="n">
        <v>11</v>
      </c>
      <c r="Q100" s="33">
        <f>HYPERLINK("https://nure.ua/staff/larisa-andriivna-vlasenko","https://nure.ua/staff/larisa-andriivna-vlasenko")</f>
        <v/>
      </c>
      <c r="R100" s="63" t="inlineStr">
        <is>
          <t>Vlasenko, Larisa ; Vlasenko, L. A. ; Vlasenko, L. ; Vlasenko, Larisa A. ; Vlasenko, LA ; Vlasenko, L ; Vlasenko, L.A.</t>
        </is>
      </c>
      <c r="S100" s="13" t="n"/>
      <c r="T100" s="13" t="n"/>
      <c r="U100" s="13" t="n"/>
      <c r="V100" s="13" t="n"/>
      <c r="W100" s="13" t="n"/>
      <c r="X100" s="13" t="n"/>
      <c r="Y100" s="13" t="n"/>
      <c r="Z100" s="13" t="n"/>
    </row>
    <row r="101" ht="15.75" customHeight="1" s="303">
      <c r="A101" s="34" t="n">
        <v>7641</v>
      </c>
      <c r="B101" s="23" t="inlineStr">
        <is>
          <t>ВЛАСОВ АНДРІЙ ВОЛОДИМИРОВИЧ</t>
        </is>
      </c>
      <c r="C101" s="35" t="inlineStr">
        <is>
          <t>https://orcid.org/0000-0001-6080-237X</t>
        </is>
      </c>
      <c r="D101" s="36" t="inlineStr">
        <is>
          <t>https://www.scopus.com/authid/detail.uri?authorId=57214130791</t>
        </is>
      </c>
      <c r="E101" s="313" t="n">
        <v>5</v>
      </c>
      <c r="F101" s="313" t="n">
        <v>7</v>
      </c>
      <c r="G101" s="313" t="n">
        <v>1</v>
      </c>
      <c r="H101" s="51" t="n"/>
      <c r="I101" s="51" t="n"/>
      <c r="J101" s="51" t="n"/>
      <c r="K101" s="38" t="n">
        <v>2</v>
      </c>
      <c r="L101" s="29" t="inlineStr">
        <is>
          <t>БІТ</t>
        </is>
      </c>
      <c r="M101" s="40" t="inlineStr">
        <is>
          <t>Да</t>
        </is>
      </c>
      <c r="N101" s="41">
        <f>HYPERLINK("https://scholar.google.com.ua/citations?user=eeBsDhsAAAAJ&amp;hl=ru","https://scholar.google.com.ua/citations?user=eeBsDhsAAAAJ&amp;hl=ru")</f>
        <v/>
      </c>
      <c r="O101" s="40" t="n">
        <v>54</v>
      </c>
      <c r="P101" s="40" t="n">
        <v>5</v>
      </c>
      <c r="Q101" s="41">
        <f>HYPERLINK("https://nure.ua/staff/andrij-volodimirovich-vlasov","https://nure.ua/staff/andrij-volodimirovich-vlasov")</f>
        <v/>
      </c>
      <c r="R101" s="63" t="inlineStr">
        <is>
          <t>Vlasov, A. ; Vlasov, A.</t>
        </is>
      </c>
      <c r="S101" s="13" t="n"/>
      <c r="T101" s="13" t="n"/>
      <c r="U101" s="13" t="n"/>
      <c r="V101" s="13" t="n"/>
      <c r="W101" s="13" t="n"/>
      <c r="X101" s="13" t="n"/>
      <c r="Y101" s="13" t="n"/>
      <c r="Z101" s="13" t="n"/>
    </row>
    <row r="102" ht="15.75" customHeight="1" s="303">
      <c r="A102" s="22" t="n">
        <v>6554</v>
      </c>
      <c r="B102" s="23" t="inlineStr">
        <is>
          <t>ВЛАСОВА ВІКТОРІЯ ОЛЕКСАНДРІВНА</t>
        </is>
      </c>
      <c r="C102" s="24" t="inlineStr">
        <is>
          <t>https://orcid.org/0000-0002-8799-7813</t>
        </is>
      </c>
      <c r="D102" s="42" t="inlineStr">
        <is>
          <t>https://www.scopus.com/authid/detail.uri?authorId=55976299700</t>
        </is>
      </c>
      <c r="E102" s="313" t="n">
        <v>5</v>
      </c>
      <c r="F102" s="313" t="n">
        <v>2</v>
      </c>
      <c r="G102" s="313" t="n">
        <v>1</v>
      </c>
      <c r="H102" s="100" t="n">
        <v>2</v>
      </c>
      <c r="I102" s="100" t="n">
        <v>1</v>
      </c>
      <c r="J102" s="100" t="n">
        <v>1</v>
      </c>
      <c r="K102" s="28" t="n">
        <v>21</v>
      </c>
      <c r="L102" s="44" t="inlineStr">
        <is>
          <t>ІМІ</t>
        </is>
      </c>
      <c r="M102" s="30" t="inlineStr">
        <is>
          <t>Да</t>
        </is>
      </c>
      <c r="N102" s="33">
        <f>HYPERLINK("https://scholar.google.com/citations?user=3NPwclwAAAAJ&amp;hl=ru&amp;oi=sra","https://scholar.google.com/citations?user=3NPwclwAAAAJ&amp;hl=ru&amp;oi=sra")</f>
        <v/>
      </c>
      <c r="O102" s="30" t="n">
        <v>87</v>
      </c>
      <c r="P102" s="30" t="n">
        <v>5</v>
      </c>
      <c r="Q102" s="33">
        <f>HYPERLINK("https://nure.ua/staff/viktoriya-oleksandrivna-vlasova","https://nure.ua/staff/viktoriya-oleksandrivna-vlasova")</f>
        <v/>
      </c>
      <c r="R102" s="63" t="inlineStr">
        <is>
          <t>Vlasova, V. A. ; Vlasova, V. A. ; Victotia, Vlasova ; Vlasova, Viktoria ; Vlasova, Viktoriya ; Vlasova, Viktoriya</t>
        </is>
      </c>
      <c r="S102" s="13" t="n"/>
      <c r="T102" s="13" t="n"/>
      <c r="U102" s="13" t="n"/>
      <c r="V102" s="13" t="n"/>
      <c r="W102" s="13" t="n"/>
      <c r="X102" s="13" t="n"/>
      <c r="Y102" s="13" t="n"/>
      <c r="Z102" s="13" t="n"/>
    </row>
    <row r="103" ht="15.75" customHeight="1" s="303">
      <c r="A103" s="22" t="n">
        <v>4320</v>
      </c>
      <c r="B103" s="23" t="inlineStr">
        <is>
          <t>ВОВК ОЛЕКСАНДР ВОЛОДИМИРОВИЧ</t>
        </is>
      </c>
      <c r="C103" s="24" t="inlineStr">
        <is>
          <t>http://orcid.org/0000-0001-9072-1634</t>
        </is>
      </c>
      <c r="D103" s="42" t="inlineStr">
        <is>
          <t>https://www.scopus.com/authid/detail.uri?origin=resultslist&amp;authorId=57220059869&amp;zone=</t>
        </is>
      </c>
      <c r="E103" s="313" t="n">
        <v>1</v>
      </c>
      <c r="F103" s="313" t="n">
        <v>1</v>
      </c>
      <c r="G103" s="313" t="n">
        <v>1</v>
      </c>
      <c r="H103" s="100" t="n"/>
      <c r="I103" s="100" t="n"/>
      <c r="J103" s="100" t="n"/>
      <c r="K103" s="28" t="n">
        <v>39</v>
      </c>
      <c r="L103" s="44" t="inlineStr">
        <is>
          <t>МСТ</t>
        </is>
      </c>
      <c r="M103" s="30" t="inlineStr">
        <is>
          <t>Да</t>
        </is>
      </c>
      <c r="N103" s="33">
        <f>HYPERLINK("https://scholar.google.com.ua/citations?user=wLslEUIAAAAJ&amp;hl=ru","https://scholar.google.com.ua/citations?user=wLslEUIAAAAJ&amp;hl=ru")</f>
        <v/>
      </c>
      <c r="O103" s="30" t="n">
        <v>11</v>
      </c>
      <c r="P103" s="30" t="n">
        <v>2</v>
      </c>
      <c r="Q103" s="33">
        <f>HYPERLINK("https://nure.ua/staff/oleksandr-volodimirovich-vovk","https://nure.ua/staff/oleksandr-volodimirovich-vovk")</f>
        <v/>
      </c>
      <c r="R103" s="13" t="inlineStr">
        <is>
          <t>Vovk, A.</t>
        </is>
      </c>
      <c r="S103" s="13" t="n"/>
      <c r="T103" s="13" t="n"/>
      <c r="U103" s="13" t="n"/>
      <c r="V103" s="13" t="n"/>
      <c r="W103" s="13" t="n"/>
      <c r="X103" s="13" t="n"/>
      <c r="Y103" s="13" t="n"/>
      <c r="Z103" s="13" t="n"/>
    </row>
    <row r="104" ht="15.75" customHeight="1" s="303">
      <c r="A104" s="22" t="n">
        <v>271</v>
      </c>
      <c r="B104" s="23" t="inlineStr">
        <is>
          <t>ВОЛК МАКСИМ ОЛЕКСАНДРОВИЧ</t>
        </is>
      </c>
      <c r="C104" s="24" t="inlineStr">
        <is>
          <t>https://orcid.org/0000-0003-4229-9904</t>
        </is>
      </c>
      <c r="D104" s="42" t="inlineStr">
        <is>
          <t>https://www.scopus.com/authid/detail.uri?authorId=9636701100</t>
        </is>
      </c>
      <c r="E104" s="313" t="n">
        <v>10</v>
      </c>
      <c r="F104" s="313" t="n">
        <v>23</v>
      </c>
      <c r="G104" s="313" t="n">
        <v>3</v>
      </c>
      <c r="H104" s="100" t="n">
        <v>2</v>
      </c>
      <c r="I104" s="100" t="n">
        <v>0</v>
      </c>
      <c r="J104" s="100" t="n">
        <v>0</v>
      </c>
      <c r="K104" s="28" t="n">
        <v>8</v>
      </c>
      <c r="L104" s="29" t="inlineStr">
        <is>
          <t>ЕОМ</t>
        </is>
      </c>
      <c r="M104" s="30" t="inlineStr">
        <is>
          <t>Да</t>
        </is>
      </c>
      <c r="N104" s="33">
        <f>HYPERLINK("https://scholar.google.com.ua/citations?user=wTC0EzgAAAAJ&amp;hl=uk","https://scholar.google.com.ua/citations?user=wTC0EzgAAAAJ&amp;hl=uk")</f>
        <v/>
      </c>
      <c r="O104" s="30" t="n">
        <v>92</v>
      </c>
      <c r="P104" s="30" t="n">
        <v>5</v>
      </c>
      <c r="Q104" s="33">
        <f>HYPERLINK("https://nure.ua/staff/maksim-oleksandrovich-volk","https://nure.ua/staff/maksim-oleksandrovich-volk")</f>
        <v/>
      </c>
      <c r="R104" s="63" t="inlineStr">
        <is>
          <t>Volk, Maksym ; Maxim, Volk ; Volk, M. A. ; Maxim, V.</t>
        </is>
      </c>
      <c r="S104" s="13" t="n"/>
      <c r="T104" s="13" t="n"/>
      <c r="U104" s="13" t="n"/>
      <c r="V104" s="13" t="n"/>
      <c r="W104" s="13" t="n"/>
      <c r="X104" s="13" t="n"/>
      <c r="Y104" s="13" t="n"/>
      <c r="Z104" s="13" t="n"/>
    </row>
    <row r="105" ht="15.75" customHeight="1" s="303">
      <c r="A105" s="22" t="n">
        <v>4992</v>
      </c>
      <c r="B105" s="23" t="inlineStr">
        <is>
          <t>ВОЛОТКА ВАДИМ СЕРГІЙОВИЧ</t>
        </is>
      </c>
      <c r="C105" s="24" t="inlineStr">
        <is>
          <t>https://orcid.org/0000-0002-0034-8598</t>
        </is>
      </c>
      <c r="D105" s="42" t="inlineStr">
        <is>
          <t>https://www.scopus.com/authid/detail.uri?authorId=56486144100</t>
        </is>
      </c>
      <c r="E105" s="313" t="n">
        <v>5</v>
      </c>
      <c r="F105" s="313" t="n">
        <v>19</v>
      </c>
      <c r="G105" s="313" t="n">
        <v>2</v>
      </c>
      <c r="H105" s="100" t="n">
        <v>3</v>
      </c>
      <c r="I105" s="100" t="n">
        <v>1</v>
      </c>
      <c r="J105" s="100" t="n">
        <v>1</v>
      </c>
      <c r="K105" s="28" t="n">
        <v>24</v>
      </c>
      <c r="L105" s="29" t="inlineStr">
        <is>
          <t>ІКІ</t>
        </is>
      </c>
      <c r="M105" s="30" t="inlineStr">
        <is>
          <t>Да</t>
        </is>
      </c>
      <c r="N105" s="33">
        <f>HYPERLINK("https://scholar.google.com/citations?user=yVURYR4AAAAJ","https://scholar.google.com/citations?user=yVURYR4AAAAJ")</f>
        <v/>
      </c>
      <c r="O105" s="30" t="n">
        <v>47</v>
      </c>
      <c r="P105" s="30" t="n">
        <v>3</v>
      </c>
      <c r="Q105" s="33">
        <f>HYPERLINK("https://nure.ua/staff/vadim-sergiyovich-volotka","https://nure.ua/staff/vadim-sergiyovich-volotka")</f>
        <v/>
      </c>
      <c r="R105" s="63" t="inlineStr">
        <is>
          <t>Volotka, Vadim ; Volotka, Vadym</t>
        </is>
      </c>
      <c r="S105" s="13" t="n"/>
      <c r="T105" s="13" t="n"/>
      <c r="U105" s="13" t="n"/>
      <c r="V105" s="13" t="n"/>
      <c r="W105" s="13" t="n"/>
      <c r="X105" s="13" t="n"/>
      <c r="Y105" s="13" t="n"/>
      <c r="Z105" s="13" t="n"/>
    </row>
    <row r="106" ht="15.75" customHeight="1" s="303">
      <c r="A106" s="22" t="n">
        <v>4338</v>
      </c>
      <c r="B106" s="23" t="inlineStr">
        <is>
          <t>ВОЛОЩУК ОЛЕНА БОРИСІВНА</t>
        </is>
      </c>
      <c r="C106" s="24" t="inlineStr">
        <is>
          <t>https://orcid.org/0000-0002-5912-4126</t>
        </is>
      </c>
      <c r="D106" s="42" t="inlineStr">
        <is>
          <t>https://www.scopus.com/authid/detail.uri?authorId=57207762084</t>
        </is>
      </c>
      <c r="E106" s="313" t="n">
        <v>3</v>
      </c>
      <c r="F106" s="313" t="n">
        <v>17</v>
      </c>
      <c r="G106" s="313" t="n">
        <v>2</v>
      </c>
      <c r="H106" s="100" t="n">
        <v>2</v>
      </c>
      <c r="I106" s="100" t="n">
        <v>2</v>
      </c>
      <c r="J106" s="100" t="n">
        <v>1</v>
      </c>
      <c r="K106" s="28" t="n">
        <v>4</v>
      </c>
      <c r="L106" s="44" t="inlineStr">
        <is>
          <t>ШІ</t>
        </is>
      </c>
      <c r="M106" s="30" t="inlineStr">
        <is>
          <t>Да</t>
        </is>
      </c>
      <c r="N106" s="33">
        <f>HYPERLINK("https://scholar.google.com.ua/citations?user=43dMog4AAAAJ","https://scholar.google.com.ua/citations?user=43dMog4AAAAJ")</f>
        <v/>
      </c>
      <c r="O106" s="30" t="n"/>
      <c r="P106" s="30" t="n"/>
      <c r="Q106" s="33">
        <f>HYPERLINK("https://nure.ua/staff/olena-borisivna-voloshhuk","https://nure.ua/staff/olena-borisivna-voloshhuk")</f>
        <v/>
      </c>
      <c r="R106" s="63" t="inlineStr">
        <is>
          <t>Voloshchuk, Olena ; Voloshchuk, O.</t>
        </is>
      </c>
      <c r="S106" s="13" t="n"/>
      <c r="T106" s="13" t="n"/>
      <c r="U106" s="13" t="n"/>
      <c r="V106" s="13" t="n"/>
      <c r="W106" s="13" t="n"/>
      <c r="X106" s="13" t="n"/>
      <c r="Y106" s="13" t="n"/>
      <c r="Z106" s="13" t="n"/>
    </row>
    <row r="107" ht="15.75" customHeight="1" s="303">
      <c r="A107" s="22" t="n">
        <v>91</v>
      </c>
      <c r="B107" s="23" t="inlineStr">
        <is>
          <t>ВОРГУЛЬ ОЛЕКСАНДР ВАСИЛЬОВИЧ</t>
        </is>
      </c>
      <c r="C107" s="24" t="inlineStr">
        <is>
          <t>https://orcid.org/0000-0002-7659-8796</t>
        </is>
      </c>
      <c r="D107" s="42" t="inlineStr">
        <is>
          <t>https://www.scopus.com/authid/detail.uri?authorId=15077523700</t>
        </is>
      </c>
      <c r="E107" s="313" t="n">
        <v>15</v>
      </c>
      <c r="F107" s="313" t="n">
        <v>46</v>
      </c>
      <c r="G107" s="313" t="n">
        <v>4</v>
      </c>
      <c r="H107" s="100" t="n">
        <v>3</v>
      </c>
      <c r="I107" s="100" t="n">
        <v>5</v>
      </c>
      <c r="J107" s="100" t="n">
        <v>1</v>
      </c>
      <c r="K107" s="28" t="n"/>
      <c r="L107" s="44" t="inlineStr">
        <is>
          <t>МТС</t>
        </is>
      </c>
      <c r="M107" s="30" t="inlineStr">
        <is>
          <t>Да</t>
        </is>
      </c>
      <c r="N107" s="33">
        <f>HYPERLINK("https://scholar.google.com.ua/citations?user=57w_urAAAAAJ&amp;hl=ru","https://scholar.google.com.ua/citations?user=57w_urAAAAAJ&amp;hl=ru")</f>
        <v/>
      </c>
      <c r="O107" s="30" t="n">
        <v>29</v>
      </c>
      <c r="P107" s="30" t="n">
        <v>4</v>
      </c>
      <c r="Q107" s="33">
        <f>HYPERLINK("https://nure.ua/staff/oleksandr-vasilovich-vorgul","https://nure.ua/staff/oleksandr-vasilovich-vorgul")</f>
        <v/>
      </c>
      <c r="R107" s="63" t="inlineStr">
        <is>
          <t>Vorgul, Oleksandr ; Vorgul', A. V. ; Vorgul, A. V. ; Vorgul, IY ; Vorgul, AV ; Vorgul, O.</t>
        </is>
      </c>
      <c r="S107" s="13" t="n"/>
      <c r="T107" s="13" t="n"/>
      <c r="U107" s="13" t="n"/>
      <c r="V107" s="13" t="n"/>
      <c r="W107" s="13" t="n"/>
      <c r="X107" s="13" t="n"/>
      <c r="Y107" s="13" t="n"/>
      <c r="Z107" s="13" t="n"/>
    </row>
    <row r="108" ht="15.75" customHeight="1" s="303">
      <c r="A108" s="22" t="n">
        <v>6364</v>
      </c>
      <c r="B108" s="23" t="inlineStr">
        <is>
          <t>ВОРОНИЙ МАКСИМ ПИЛИПОВИЧ</t>
        </is>
      </c>
      <c r="C108" s="24" t="inlineStr">
        <is>
          <t>https://orcid.org/0000-0002-4572-2838</t>
        </is>
      </c>
      <c r="D108" s="42" t="n"/>
      <c r="E108" s="314" t="n"/>
      <c r="F108" s="314" t="n"/>
      <c r="G108" s="314" t="n"/>
      <c r="H108" s="100" t="n"/>
      <c r="I108" s="100" t="n"/>
      <c r="J108" s="100" t="n"/>
      <c r="K108" s="28" t="n">
        <v>0</v>
      </c>
      <c r="L108" s="39" t="inlineStr">
        <is>
          <t>СІ</t>
        </is>
      </c>
      <c r="M108" s="30" t="inlineStr">
        <is>
          <t>Да</t>
        </is>
      </c>
      <c r="N108" s="33">
        <f>HYPERLINK("https://scholar.google.com.ua/citations?user=xPKX25ndTtQC&amp;hl=ru","https://scholar.google.com.ua/citations?user=xPKX25ndTtQC&amp;hl=ru")</f>
        <v/>
      </c>
      <c r="O108" s="30" t="n">
        <v>0</v>
      </c>
      <c r="P108" s="30" t="n">
        <v>0</v>
      </c>
      <c r="Q108" s="33">
        <f>HYPERLINK("https://nure.ua/staff/maksim-pilipovich-voronij","https://nure.ua/staff/maksim-pilipovich-voronij")</f>
        <v/>
      </c>
      <c r="R108" s="12" t="n"/>
      <c r="S108" s="13" t="n"/>
      <c r="T108" s="13" t="n"/>
      <c r="U108" s="13" t="n"/>
      <c r="V108" s="13" t="n"/>
      <c r="W108" s="13" t="n"/>
      <c r="X108" s="13" t="n"/>
      <c r="Y108" s="13" t="n"/>
      <c r="Z108" s="13" t="n"/>
    </row>
    <row r="109" ht="15.75" customHeight="1" s="303">
      <c r="A109" s="22" t="n">
        <v>1664</v>
      </c>
      <c r="B109" s="23" t="inlineStr">
        <is>
          <t>ВОРОЧЕК ОЛЬГА ГРИГОРІВНА</t>
        </is>
      </c>
      <c r="C109" s="24" t="inlineStr">
        <is>
          <t>https://orcid.org/0000-0002-9054-9894</t>
        </is>
      </c>
      <c r="D109" s="42" t="inlineStr">
        <is>
          <t>https://www.scopus.com/authid/detail.uri?authorId=56618685100</t>
        </is>
      </c>
      <c r="E109" s="313" t="n">
        <v>12</v>
      </c>
      <c r="F109" s="313" t="n">
        <v>46</v>
      </c>
      <c r="G109" s="313" t="n">
        <v>3</v>
      </c>
      <c r="H109" s="100" t="n">
        <v>7</v>
      </c>
      <c r="I109" s="100" t="n">
        <v>28</v>
      </c>
      <c r="J109" s="100" t="n">
        <v>29</v>
      </c>
      <c r="K109" s="28" t="n">
        <v>0</v>
      </c>
      <c r="L109" s="44" t="inlineStr">
        <is>
          <t>ПІ</t>
        </is>
      </c>
      <c r="M109" s="30" t="inlineStr">
        <is>
          <t>Да</t>
        </is>
      </c>
      <c r="N109" s="33">
        <f>HYPERLINK("https://scholar.google.com.ua/citations?hl=en&amp;user=UsF8L9gAAAAJ","https://scholar.google.com.ua/citations?hl=en&amp;user=UsF8L9gAAAAJ")</f>
        <v/>
      </c>
      <c r="O109" s="30" t="n">
        <v>58</v>
      </c>
      <c r="P109" s="30" t="n">
        <v>3</v>
      </c>
      <c r="Q109" s="33">
        <f>HYPERLINK("https://nure.ua/staff/olga-grigorivna-vorochek","https://nure.ua/staff/olga-grigorivna-vorochek")</f>
        <v/>
      </c>
      <c r="R109" s="63" t="inlineStr">
        <is>
          <t>Vorochek, Olga G. ; Olga, Vorochek G. ; Vorochek, O. ; Vorochek, Olga ; Vorochek, O. G. ; Vorochek, O ; Vorochek, Svitlana</t>
        </is>
      </c>
      <c r="S109" s="13" t="n"/>
      <c r="T109" s="13" t="n"/>
      <c r="U109" s="13" t="n"/>
      <c r="V109" s="13" t="n"/>
      <c r="W109" s="13" t="n"/>
      <c r="X109" s="13" t="n"/>
      <c r="Y109" s="13" t="n"/>
      <c r="Z109" s="13" t="n"/>
    </row>
    <row r="110" ht="15.75" customHeight="1" s="303">
      <c r="A110" s="22" t="n"/>
      <c r="B110" s="23" t="inlineStr">
        <is>
          <t>В`ЮХІН ДАНІЇЛ ОЛЕКСАНДРОВИЧ</t>
        </is>
      </c>
      <c r="C110" s="24" t="n"/>
      <c r="D110" s="42" t="n"/>
      <c r="E110" s="314" t="n"/>
      <c r="F110" s="314" t="n"/>
      <c r="G110" s="314" t="n"/>
      <c r="H110" s="100" t="n"/>
      <c r="I110" s="100" t="n"/>
      <c r="J110" s="100" t="n"/>
      <c r="K110" s="28" t="n"/>
      <c r="L110" s="29" t="inlineStr">
        <is>
          <t>БІТ</t>
        </is>
      </c>
      <c r="M110" s="30" t="n"/>
      <c r="N110" s="30" t="n"/>
      <c r="O110" s="30" t="n"/>
      <c r="P110" s="30" t="n"/>
      <c r="Q110" s="30" t="n"/>
      <c r="R110" s="12" t="n"/>
      <c r="S110" s="13" t="n"/>
      <c r="T110" s="13" t="n"/>
      <c r="U110" s="13" t="n"/>
      <c r="V110" s="13" t="n"/>
      <c r="W110" s="13" t="n"/>
      <c r="X110" s="13" t="n"/>
      <c r="Y110" s="13" t="n"/>
      <c r="Z110" s="13" t="n"/>
    </row>
    <row r="111" ht="15.75" customHeight="1" s="303">
      <c r="A111" s="22" t="n">
        <v>2349</v>
      </c>
      <c r="B111" s="23" t="inlineStr">
        <is>
          <t>ГАВВА ДМИТРО СЕРГІЙОВИЧ</t>
        </is>
      </c>
      <c r="C111" s="24" t="inlineStr">
        <is>
          <t>https://orcid.org/0000-0002-4033-7746</t>
        </is>
      </c>
      <c r="D111" s="42" t="inlineStr">
        <is>
          <t>https://www.scopus.com/authid/detail.uri?authorId=8214864300</t>
        </is>
      </c>
      <c r="E111" s="313" t="n">
        <v>19</v>
      </c>
      <c r="F111" s="313" t="n">
        <v>15</v>
      </c>
      <c r="G111" s="313" t="n">
        <v>2</v>
      </c>
      <c r="H111" s="100" t="n">
        <v>7</v>
      </c>
      <c r="I111" s="100" t="n">
        <v>0</v>
      </c>
      <c r="J111" s="100" t="n">
        <v>0</v>
      </c>
      <c r="K111" s="28" t="n">
        <v>6</v>
      </c>
      <c r="L111" s="44" t="inlineStr">
        <is>
          <t>КРіСТЗІ</t>
        </is>
      </c>
      <c r="M111" s="30" t="inlineStr">
        <is>
          <t>Да</t>
        </is>
      </c>
      <c r="N111" s="33">
        <f>HYPERLINK("https://scholar.google.com.ua/citations?user=BttQW_QAAAAJ","https://scholar.google.com.ua/citations?user=BttQW_QAAAAJ")</f>
        <v/>
      </c>
      <c r="O111" s="30" t="n">
        <v>74</v>
      </c>
      <c r="P111" s="30" t="n">
        <v>3</v>
      </c>
      <c r="Q111" s="33">
        <f>HYPERLINK("https://nure.ua/staff/dmitro-sergiyovich-gavva","https://nure.ua/staff/dmitro-sergiyovich-gavva")</f>
        <v/>
      </c>
      <c r="R111" s="63" t="inlineStr">
        <is>
          <t>Gavva, D. S. ; Gavva, Dimitry S. ; Gavva, D. C. ; Gavva, D. S. ; Gavva, Dmitriy ; Gavva, Dmitry ; Gawa, D. S. ; Gavva, DS ; Gavva, D</t>
        </is>
      </c>
      <c r="S111" s="13" t="n"/>
      <c r="T111" s="13" t="n"/>
      <c r="U111" s="13" t="n"/>
      <c r="V111" s="13" t="n"/>
      <c r="W111" s="13" t="n"/>
      <c r="X111" s="13" t="n"/>
      <c r="Y111" s="13" t="n"/>
      <c r="Z111" s="13" t="n"/>
    </row>
    <row r="112" ht="15.75" customHeight="1" s="303">
      <c r="A112" s="34" t="n">
        <v>7886</v>
      </c>
      <c r="B112" s="23" t="inlineStr">
        <is>
          <t>ГАДЕЦЬКА СВІТЛАНА ВІКТОРІВНА</t>
        </is>
      </c>
      <c r="C112" s="35" t="inlineStr">
        <is>
          <t>https://orcid.org/0000-0002-9125-2363</t>
        </is>
      </c>
      <c r="D112" s="36" t="inlineStr">
        <is>
          <t>https://www.scopus.com/authid/detail.uri?authorId=57203515764</t>
        </is>
      </c>
      <c r="E112" s="313" t="n">
        <v>9</v>
      </c>
      <c r="F112" s="313" t="n">
        <v>20</v>
      </c>
      <c r="G112" s="313" t="n">
        <v>3</v>
      </c>
      <c r="H112" s="37" t="n">
        <v>2</v>
      </c>
      <c r="I112" s="37" t="n">
        <v>0</v>
      </c>
      <c r="J112" s="37" t="n">
        <v>0</v>
      </c>
      <c r="K112" s="38" t="n">
        <v>7</v>
      </c>
      <c r="L112" s="29" t="n"/>
      <c r="M112" s="40" t="inlineStr">
        <is>
          <t>Да</t>
        </is>
      </c>
      <c r="N112" s="41">
        <f>HYPERLINK("https://scholar.google.com.ua/citations?hl=uk&amp;user=NVSLRr8AAAAJ","https://scholar.google.com.ua/citations?hl=uk&amp;user=NVSLRr8AAAAJ")</f>
        <v/>
      </c>
      <c r="O112" s="40" t="n">
        <v>54</v>
      </c>
      <c r="P112" s="40" t="n">
        <v>4</v>
      </c>
      <c r="Q112" s="40" t="n"/>
      <c r="R112" s="63" t="inlineStr">
        <is>
          <t>Gadetska, Svitlana V. ; Gadetska, S. V. ; Gadetska, Svitlana ; Svitlana, Gadetska ; Gadetska, S., V ; Svitlana, Gadetska</t>
        </is>
      </c>
      <c r="S112" s="13" t="n"/>
      <c r="T112" s="13" t="n"/>
      <c r="U112" s="13" t="n"/>
      <c r="V112" s="13" t="n"/>
      <c r="W112" s="13" t="n"/>
      <c r="X112" s="13" t="n"/>
      <c r="Y112" s="13" t="n"/>
      <c r="Z112" s="13" t="n"/>
    </row>
    <row r="113" ht="15.75" customHeight="1" s="303">
      <c r="A113" s="22" t="n">
        <v>4074</v>
      </c>
      <c r="B113" s="23" t="inlineStr">
        <is>
          <t>ГАЛАЙЧЕНКО ОЛЕНА МИКОЛАЇВНА</t>
        </is>
      </c>
      <c r="C113" s="24" t="inlineStr">
        <is>
          <t>https://orcid.org/0000-0001-8767-3459</t>
        </is>
      </c>
      <c r="D113" s="42" t="n"/>
      <c r="E113" s="314" t="n"/>
      <c r="F113" s="314" t="n"/>
      <c r="G113" s="314" t="n"/>
      <c r="H113" s="100" t="n">
        <v>2</v>
      </c>
      <c r="I113" s="100" t="n">
        <v>0</v>
      </c>
      <c r="J113" s="100" t="n">
        <v>0</v>
      </c>
      <c r="K113" s="28" t="n">
        <v>4</v>
      </c>
      <c r="L113" s="29" t="inlineStr">
        <is>
          <t>БМІ</t>
        </is>
      </c>
      <c r="M113" s="30" t="inlineStr">
        <is>
          <t>Да</t>
        </is>
      </c>
      <c r="N113" s="33">
        <f>HYPERLINK("https://scholar.google.ru/citations?view_op=list_works&amp;hl=ru&amp;user=T4oyE74AAAAJ","https://scholar.google.ru/citations?view_op=list_works&amp;hl=ru&amp;user=T4oyE74AAAAJ")</f>
        <v/>
      </c>
      <c r="O113" s="30" t="n">
        <v>20</v>
      </c>
      <c r="P113" s="30" t="n">
        <v>3</v>
      </c>
      <c r="Q113" s="33">
        <f>HYPERLINK("https://nure.ua/staff/olena-mikolayivna-galaychenko","https://nure.ua/staff/olena-mikolayivna-galaychenko")</f>
        <v/>
      </c>
      <c r="R113" s="12" t="inlineStr">
        <is>
          <t>С</t>
        </is>
      </c>
      <c r="S113" s="13" t="n"/>
      <c r="T113" s="13" t="n"/>
      <c r="U113" s="13" t="n"/>
      <c r="V113" s="13" t="n"/>
      <c r="W113" s="13" t="n"/>
      <c r="X113" s="13" t="n"/>
      <c r="Y113" s="13" t="n"/>
      <c r="Z113" s="13" t="n"/>
    </row>
    <row r="114" ht="15.75" customHeight="1" s="303">
      <c r="A114" s="22" t="n">
        <v>2237</v>
      </c>
      <c r="B114" s="23" t="inlineStr">
        <is>
          <t>ГАЛАТ ОЛЕКСАНДР БОРИСОВИЧ</t>
        </is>
      </c>
      <c r="C114" s="24" t="inlineStr">
        <is>
          <t>https://orcid.org/0000-0002-8843-7949</t>
        </is>
      </c>
      <c r="D114" s="42" t="inlineStr">
        <is>
          <t>https://www.scopus.com/authid/detail.uri?authorId=57008866400</t>
        </is>
      </c>
      <c r="E114" s="313" t="n">
        <v>6</v>
      </c>
      <c r="F114" s="313" t="n">
        <v>3</v>
      </c>
      <c r="G114" s="313" t="n">
        <v>1</v>
      </c>
      <c r="H114" s="100" t="n"/>
      <c r="I114" s="100" t="n"/>
      <c r="J114" s="100" t="n"/>
      <c r="K114" s="28" t="n">
        <v>38</v>
      </c>
      <c r="L114" s="44" t="inlineStr">
        <is>
          <t>МЕЕПП</t>
        </is>
      </c>
      <c r="M114" s="30" t="inlineStr">
        <is>
          <t>Да</t>
        </is>
      </c>
      <c r="N114" s="33">
        <f>HYPERLINK("https://scholar.google.com.ua/citations?user=8mUw-gYAAAAJ&amp;hl=ru","https://scholar.google.com.ua/citations?user=8mUw-gYAAAAJ&amp;hl=ru")</f>
        <v/>
      </c>
      <c r="O114" s="30" t="n">
        <v>3</v>
      </c>
      <c r="P114" s="30" t="n">
        <v>1</v>
      </c>
      <c r="Q114" s="33">
        <f>HYPERLINK("https://nure.ua/staff/oleksandr-borisovich-galat","https://nure.ua/staff/oleksandr-borisovich-galat")</f>
        <v/>
      </c>
      <c r="R114" s="63" t="inlineStr">
        <is>
          <t>Galat, A. B. ; Galat, A. B.</t>
        </is>
      </c>
      <c r="S114" s="13" t="n"/>
      <c r="T114" s="13" t="n"/>
      <c r="U114" s="13" t="n"/>
      <c r="V114" s="13" t="n"/>
      <c r="W114" s="13" t="n"/>
      <c r="X114" s="13" t="n"/>
      <c r="Y114" s="13" t="n"/>
      <c r="Z114" s="13" t="n"/>
    </row>
    <row r="115" ht="15.75" customHeight="1" s="303">
      <c r="A115" s="22" t="n">
        <v>4503</v>
      </c>
      <c r="B115" s="23" t="inlineStr">
        <is>
          <t>ГАЛКІН ПАВЛО ВІКТОРОВИЧ</t>
        </is>
      </c>
      <c r="C115" s="24" t="inlineStr">
        <is>
          <t>https://orcid.org/0000-0002-0558-6448</t>
        </is>
      </c>
      <c r="D115" s="42" t="inlineStr">
        <is>
          <t>https://www.scopus.com/authid/detail.uri?authorId=57189250222</t>
        </is>
      </c>
      <c r="E115" s="313" t="n">
        <v>18</v>
      </c>
      <c r="F115" s="313" t="n">
        <v>85</v>
      </c>
      <c r="G115" s="313" t="n">
        <v>6</v>
      </c>
      <c r="H115" s="100" t="n">
        <v>7</v>
      </c>
      <c r="I115" s="100" t="n">
        <v>8</v>
      </c>
      <c r="J115" s="100" t="n">
        <v>2</v>
      </c>
      <c r="K115" s="28" t="n">
        <v>27</v>
      </c>
      <c r="L115" s="44" t="inlineStr">
        <is>
          <t>ПЕЕА</t>
        </is>
      </c>
      <c r="M115" s="30" t="inlineStr">
        <is>
          <t>Да</t>
        </is>
      </c>
      <c r="N115" s="30" t="n"/>
      <c r="O115" s="30" t="n"/>
      <c r="P115" s="30" t="n"/>
      <c r="Q115" s="33">
        <f>HYPERLINK("https://nure.ua/staff/pavlo-viktorovich-galkin","https://nure.ua/staff/pavlo-viktorovich-galkin")</f>
        <v/>
      </c>
      <c r="R115" s="63" t="inlineStr">
        <is>
          <t>Galkin, Pavlo ; Galkin, P.</t>
        </is>
      </c>
      <c r="S115" s="13" t="n"/>
      <c r="T115" s="13" t="n"/>
      <c r="U115" s="13" t="n"/>
      <c r="V115" s="13" t="n"/>
      <c r="W115" s="13" t="n"/>
      <c r="X115" s="13" t="n"/>
      <c r="Y115" s="13" t="n"/>
      <c r="Z115" s="13" t="n"/>
    </row>
    <row r="116" ht="15.75" customHeight="1" s="303">
      <c r="A116" s="22" t="n">
        <v>2018</v>
      </c>
      <c r="B116" s="23" t="inlineStr">
        <is>
          <t>ГАЛУЗА ОЛЕКСІЙ АНАТОЛІЙОВИЧ</t>
        </is>
      </c>
      <c r="C116" s="24" t="inlineStr">
        <is>
          <t>https://orcid.org/0000-0003-3809-149X</t>
        </is>
      </c>
      <c r="D116" s="42" t="inlineStr">
        <is>
          <t>https://www.scopus.com/authid/detail.uri?authorId=6603590390</t>
        </is>
      </c>
      <c r="E116" s="313" t="n">
        <v>61</v>
      </c>
      <c r="F116" s="313" t="n">
        <v>263</v>
      </c>
      <c r="G116" s="313" t="n">
        <v>11</v>
      </c>
      <c r="H116" s="100" t="n">
        <v>47</v>
      </c>
      <c r="I116" s="100" t="n">
        <v>184</v>
      </c>
      <c r="J116" s="100" t="n">
        <v>8</v>
      </c>
      <c r="K116" s="28" t="n">
        <v>1</v>
      </c>
      <c r="L116" s="39" t="n"/>
      <c r="M116" s="30" t="inlineStr">
        <is>
          <t>Да</t>
        </is>
      </c>
      <c r="N116" s="33">
        <f>HYPERLINK("https://scholar.google.com.ua/citations?user=TNkqxf0AAAAJ&amp;hl=ru","https://scholar.google.com.ua/citations?user=TNkqxf0AAAAJ&amp;hl=ru")</f>
        <v/>
      </c>
      <c r="O116" s="30" t="n">
        <v>284</v>
      </c>
      <c r="P116" s="30" t="n">
        <v>11</v>
      </c>
      <c r="Q116" s="33">
        <f>HYPERLINK("https://nure.ua/staff/oleksiy-anatoliyovich-galuza","https://nure.ua/staff/oleksiy-anatoliyovich-galuza")</f>
        <v/>
      </c>
      <c r="R116" s="63" t="inlineStr">
        <is>
          <t>Galuza, A. A. ; Galuza, Alexey A. ; Galuza, Alexey ; Galuza, O. A. ; Galuza, A. A. ; Galuza, A. ; Galuza, AI ; Galuza, AA</t>
        </is>
      </c>
      <c r="S116" s="13" t="n"/>
      <c r="T116" s="13" t="n"/>
      <c r="U116" s="13" t="n"/>
      <c r="V116" s="13" t="n"/>
      <c r="W116" s="13" t="n"/>
      <c r="X116" s="13" t="n"/>
      <c r="Y116" s="13" t="n"/>
      <c r="Z116" s="13" t="n"/>
    </row>
    <row r="117" ht="15.75" customHeight="1" s="303">
      <c r="A117" s="22" t="n">
        <v>6043</v>
      </c>
      <c r="B117" s="23" t="inlineStr">
        <is>
          <t>ГАНШИН ДМИТРО ГЕННАДІЙОВИЧ</t>
        </is>
      </c>
      <c r="C117" s="24" t="inlineStr">
        <is>
          <t>https://orcid.org/0000-0002-3294-4220</t>
        </is>
      </c>
      <c r="D117" s="42" t="inlineStr">
        <is>
          <t>https://www.scopus.com/authid/detail.uri?authorId=57191956780&amp;amp;eid=2-s2.0-84995486978</t>
        </is>
      </c>
      <c r="E117" s="313" t="n">
        <v>1</v>
      </c>
      <c r="F117" s="313" t="n">
        <v>0</v>
      </c>
      <c r="G117" s="313" t="n">
        <v>0</v>
      </c>
      <c r="H117" s="100" t="n"/>
      <c r="I117" s="100" t="n"/>
      <c r="J117" s="100" t="n"/>
      <c r="K117" s="28" t="n">
        <v>12</v>
      </c>
      <c r="L117" s="44" t="inlineStr">
        <is>
          <t>РТІКС</t>
        </is>
      </c>
      <c r="M117" s="30" t="inlineStr">
        <is>
          <t>Да</t>
        </is>
      </c>
      <c r="N117" s="33">
        <f>HYPERLINK("https://scholar.google.com.ua/citations?hl=ru&amp;user=QNVZCBkAAAAJ","https://scholar.google.com.ua/citations?hl=ru&amp;user=QNVZCBkAAAAJ")</f>
        <v/>
      </c>
      <c r="O117" s="30" t="n">
        <v>3</v>
      </c>
      <c r="P117" s="30" t="n">
        <v>1</v>
      </c>
      <c r="Q117" s="33">
        <f>HYPERLINK("https://nure.ua/staff/dmitro-gennadiyovich-ganshin","https://nure.ua/staff/dmitro-gennadiyovich-ganshin")</f>
        <v/>
      </c>
      <c r="R117" s="63" t="inlineStr">
        <is>
          <t>Ganshyn, D. G.</t>
        </is>
      </c>
      <c r="S117" s="13" t="n"/>
      <c r="T117" s="13" t="n"/>
      <c r="U117" s="13" t="n"/>
      <c r="V117" s="13" t="n"/>
      <c r="W117" s="13" t="n"/>
      <c r="X117" s="13" t="n"/>
      <c r="Y117" s="13" t="n"/>
      <c r="Z117" s="13" t="n"/>
    </row>
    <row r="118" ht="15.75" customHeight="1" s="303">
      <c r="A118" s="22" t="n">
        <v>5723</v>
      </c>
      <c r="B118" s="23" t="inlineStr">
        <is>
          <t>ГАНШИНА ВІКТОРІЯ ВІТАЛІЇВНА</t>
        </is>
      </c>
      <c r="C118" s="24" t="n"/>
      <c r="D118" s="42" t="n"/>
      <c r="E118" s="314" t="n"/>
      <c r="F118" s="314" t="n"/>
      <c r="G118" s="314" t="n"/>
      <c r="H118" s="100" t="n"/>
      <c r="I118" s="100" t="n"/>
      <c r="J118" s="100" t="n"/>
      <c r="K118" s="28" t="n">
        <v>0</v>
      </c>
      <c r="L118" s="39" t="n"/>
      <c r="M118" s="30" t="inlineStr">
        <is>
          <t>Да</t>
        </is>
      </c>
      <c r="N118" s="33">
        <f>HYPERLINK("https://scholar.google.com.ua/citations?hl=ru&amp;user=7PjH52oAAAAJ","https://scholar.google.com.ua/citations?hl=ru&amp;user=7PjH52oAAAAJ")</f>
        <v/>
      </c>
      <c r="O118" s="30" t="n">
        <v>4</v>
      </c>
      <c r="P118" s="30" t="n">
        <v>1</v>
      </c>
      <c r="Q118" s="33">
        <f>HYPERLINK("https://nure.ua/staff/viktoriya-vitaliyivna-ganshina","https://nure.ua/staff/viktoriya-vitaliyivna-ganshina")</f>
        <v/>
      </c>
      <c r="R118" s="12" t="n"/>
      <c r="S118" s="13" t="n"/>
      <c r="T118" s="13" t="n"/>
      <c r="U118" s="13" t="n"/>
      <c r="V118" s="13" t="n"/>
      <c r="W118" s="13" t="n"/>
      <c r="X118" s="13" t="n"/>
      <c r="Y118" s="13" t="n"/>
      <c r="Z118" s="13" t="n"/>
    </row>
    <row r="119" ht="15.75" customHeight="1" s="303">
      <c r="A119" s="22" t="n">
        <v>1684</v>
      </c>
      <c r="B119" s="23" t="inlineStr">
        <is>
          <t>ГАРБАР МАРИНА АРТУРІВНА</t>
        </is>
      </c>
      <c r="C119" s="24" t="inlineStr">
        <is>
          <t>https://orcid.org/0000-0003-3042-478X</t>
        </is>
      </c>
      <c r="D119" s="42" t="n"/>
      <c r="E119" s="314" t="n">
        <v>0</v>
      </c>
      <c r="F119" s="314" t="n">
        <v>0</v>
      </c>
      <c r="G119" s="314" t="n">
        <v>0</v>
      </c>
      <c r="H119" s="100" t="n">
        <v>0</v>
      </c>
      <c r="I119" s="100" t="n">
        <v>0</v>
      </c>
      <c r="J119" s="100" t="n">
        <v>0</v>
      </c>
      <c r="K119" s="28" t="n">
        <v>1</v>
      </c>
      <c r="L119" s="39" t="inlineStr">
        <is>
          <t>Укр.</t>
        </is>
      </c>
      <c r="M119" s="30" t="inlineStr">
        <is>
          <t>Да</t>
        </is>
      </c>
      <c r="N119" s="33">
        <f>HYPERLINK("https://scholar.google.com.ua/citations?user=wCny5h0AAAAJ&amp;hl=uk","https://scholar.google.com.ua/citations?user=wCny5h0AAAAJ&amp;hl=uk")</f>
        <v/>
      </c>
      <c r="O119" s="30" t="n">
        <v>0</v>
      </c>
      <c r="P119" s="30" t="n">
        <v>0</v>
      </c>
      <c r="Q119" s="33">
        <f>HYPERLINK("https://nure.ua/staff/marina-arturivna-garbar","https://nure.ua/staff/marina-arturivna-garbar")</f>
        <v/>
      </c>
      <c r="R119" s="12" t="n"/>
      <c r="S119" s="13" t="n"/>
      <c r="T119" s="13" t="n"/>
      <c r="U119" s="13" t="n"/>
      <c r="V119" s="13" t="n"/>
      <c r="W119" s="13" t="n"/>
      <c r="X119" s="13" t="n"/>
      <c r="Y119" s="13" t="n"/>
      <c r="Z119" s="13" t="n"/>
    </row>
    <row r="120" ht="15.75" customHeight="1" s="303">
      <c r="A120" s="34" t="n">
        <v>1142</v>
      </c>
      <c r="B120" s="49" t="inlineStr">
        <is>
          <t>ГВОЗДИНСЬКИЙ АНАТОЛІЙ МИКОЛАЙОВИЧ</t>
        </is>
      </c>
      <c r="C120" s="35" t="n"/>
      <c r="D120" s="36" t="n"/>
      <c r="E120" s="314" t="n"/>
      <c r="F120" s="314" t="n"/>
      <c r="G120" s="314" t="n"/>
      <c r="H120" s="37" t="n"/>
      <c r="I120" s="37" t="n"/>
      <c r="J120" s="37" t="n"/>
      <c r="K120" s="38" t="n">
        <v>34</v>
      </c>
      <c r="L120" s="40" t="n"/>
      <c r="M120" s="40" t="inlineStr">
        <is>
          <t>Нет</t>
        </is>
      </c>
      <c r="N120" s="40" t="n"/>
      <c r="O120" s="40" t="n"/>
      <c r="P120" s="40" t="n"/>
      <c r="Q120" s="41">
        <f>HYPERLINK("https://nure.ua/staff/anatolij-mikolajovich-gvozdinskij","https://nure.ua/staff/anatolij-mikolajovich-gvozdinskij")</f>
        <v/>
      </c>
      <c r="R120" s="52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 s="303">
      <c r="A121" s="22" t="n">
        <v>7443</v>
      </c>
      <c r="B121" s="23" t="inlineStr">
        <is>
          <t>ГЕЛЕТА ДІАНА ДМИТРІВНА</t>
        </is>
      </c>
      <c r="C121" s="24" t="n"/>
      <c r="D121" s="42" t="n"/>
      <c r="E121" s="314" t="n"/>
      <c r="F121" s="314" t="n"/>
      <c r="G121" s="314" t="n"/>
      <c r="H121" s="100" t="n"/>
      <c r="I121" s="100" t="n"/>
      <c r="J121" s="100" t="n"/>
      <c r="K121" s="28" t="n">
        <v>0</v>
      </c>
      <c r="L121" s="44" t="inlineStr">
        <is>
          <t>ФВС</t>
        </is>
      </c>
      <c r="M121" s="30" t="inlineStr">
        <is>
          <t>Да</t>
        </is>
      </c>
      <c r="N121" s="30" t="n"/>
      <c r="O121" s="30" t="n"/>
      <c r="P121" s="30" t="n"/>
      <c r="Q121" s="33">
        <f>HYPERLINK("https://nure.ua/staff/diana-dmitrivna-geleta","https://nure.ua/staff/diana-dmitrivna-geleta")</f>
        <v/>
      </c>
      <c r="R121" s="12" t="n"/>
      <c r="S121" s="13" t="n"/>
      <c r="T121" s="13" t="n"/>
      <c r="U121" s="13" t="n"/>
      <c r="V121" s="13" t="n"/>
      <c r="W121" s="13" t="n"/>
      <c r="X121" s="13" t="n"/>
      <c r="Y121" s="13" t="n"/>
      <c r="Z121" s="13" t="n"/>
    </row>
    <row r="122" ht="15.75" customHeight="1" s="303">
      <c r="A122" s="22" t="n"/>
      <c r="B122" s="23" t="inlineStr">
        <is>
          <t xml:space="preserve">ГЕРАСИМЧУК ТЕТЯНА ВОЛОДИМИРІВНА </t>
        </is>
      </c>
      <c r="C122" s="24" t="n"/>
      <c r="D122" s="42" t="n"/>
      <c r="E122" s="314" t="n"/>
      <c r="F122" s="314" t="n"/>
      <c r="G122" s="314" t="n"/>
      <c r="H122" s="100" t="n"/>
      <c r="I122" s="100" t="n"/>
      <c r="J122" s="100" t="n"/>
      <c r="K122" s="28" t="n"/>
      <c r="L122" s="39" t="inlineStr">
        <is>
          <t>ІМ</t>
        </is>
      </c>
      <c r="M122" s="30" t="n"/>
      <c r="N122" s="30" t="n"/>
      <c r="O122" s="30" t="n"/>
      <c r="P122" s="30" t="n"/>
      <c r="Q122" s="30" t="n"/>
      <c r="R122" s="12" t="n"/>
      <c r="S122" s="13" t="n"/>
      <c r="T122" s="13" t="n"/>
      <c r="U122" s="13" t="n"/>
      <c r="V122" s="13" t="n"/>
      <c r="W122" s="13" t="n"/>
      <c r="X122" s="13" t="n"/>
      <c r="Y122" s="13" t="n"/>
      <c r="Z122" s="13" t="n"/>
    </row>
    <row r="123" ht="15.75" customHeight="1" s="303">
      <c r="A123" s="22" t="n">
        <v>3126</v>
      </c>
      <c r="B123" s="23" t="inlineStr">
        <is>
          <t>ГИБКІНА НАДІЯ ВАЛЕНТИНІВНА</t>
        </is>
      </c>
      <c r="C123" s="24" t="inlineStr">
        <is>
          <t>https://orcid.org/0000-0002-2564-6903</t>
        </is>
      </c>
      <c r="D123" s="42" t="inlineStr">
        <is>
          <t>https://www.scopus.com/authid/detail.uri?authorId=57444398500&amp;origin=recordpage</t>
        </is>
      </c>
      <c r="E123" s="313" t="n">
        <v>1</v>
      </c>
      <c r="F123" s="313" t="n">
        <v>0</v>
      </c>
      <c r="G123" s="313" t="n">
        <v>0</v>
      </c>
      <c r="H123" s="100" t="n">
        <v>1</v>
      </c>
      <c r="I123" s="100" t="n">
        <v>0</v>
      </c>
      <c r="J123" s="100" t="n">
        <v>0</v>
      </c>
      <c r="K123" s="28" t="n">
        <v>17</v>
      </c>
      <c r="L123" s="44" t="inlineStr">
        <is>
          <t>ПМ</t>
        </is>
      </c>
      <c r="M123" s="30" t="n"/>
      <c r="N123" s="33">
        <f>HYPERLINK("https://scholar.google.com.ua/citations?user=lDv-jcwAAAAJ","https://scholar.google.com.ua/citations?user=lDv-jcwAAAAJ")</f>
        <v/>
      </c>
      <c r="O123" s="30" t="n">
        <v>26</v>
      </c>
      <c r="P123" s="30" t="n">
        <v>3</v>
      </c>
      <c r="Q123" s="33">
        <f>HYPERLINK("https://nure.ua/staff/nadiya-valentinivna-gibkina","https://nure.ua/staff/nadiya-valentinivna-gibkina")</f>
        <v/>
      </c>
      <c r="R123" s="12" t="inlineStr">
        <is>
          <t>Gybkina, N. ; Gybkina, N., V</t>
        </is>
      </c>
      <c r="S123" s="13" t="n"/>
      <c r="T123" s="13" t="n"/>
      <c r="U123" s="13" t="n"/>
      <c r="V123" s="13" t="n"/>
      <c r="W123" s="13" t="n"/>
      <c r="X123" s="13" t="n"/>
      <c r="Y123" s="13" t="n"/>
      <c r="Z123" s="13" t="n"/>
    </row>
    <row r="124" ht="15.75" customHeight="1" s="303">
      <c r="A124" s="34" t="n">
        <v>1190</v>
      </c>
      <c r="B124" s="49" t="inlineStr">
        <is>
          <t>ГЛАДКОСКОК ІВАН ДАНИЛОВИЧ</t>
        </is>
      </c>
      <c r="C124" s="35" t="inlineStr">
        <is>
          <t>https://orcid.org/0000-0001-6275-9125</t>
        </is>
      </c>
      <c r="D124" s="36" t="inlineStr">
        <is>
          <t>https://www.scopus.com/authid/detail.uri?authorId=6506789308</t>
        </is>
      </c>
      <c r="E124" s="313" t="n">
        <v>2</v>
      </c>
      <c r="F124" s="313" t="n">
        <v>0</v>
      </c>
      <c r="G124" s="313" t="n">
        <v>0</v>
      </c>
      <c r="H124" s="37" t="n">
        <v>3</v>
      </c>
      <c r="I124" s="37" t="n">
        <v>2</v>
      </c>
      <c r="J124" s="37" t="n">
        <v>1</v>
      </c>
      <c r="K124" s="38" t="n">
        <v>0</v>
      </c>
      <c r="L124" s="40" t="n"/>
      <c r="M124" s="40" t="inlineStr">
        <is>
          <t>Нет</t>
        </is>
      </c>
      <c r="N124" s="41">
        <f>HYPERLINK("https://scholar.google.com.ua/citations?hl=ru&amp;user=L7p_MrEAAAAJ","https://scholar.google.com.ua/citations?hl=ru&amp;user=L7p_MrEAAAAJ")</f>
        <v/>
      </c>
      <c r="O124" s="40" t="n">
        <v>3</v>
      </c>
      <c r="P124" s="40" t="n">
        <v>1</v>
      </c>
      <c r="Q124" s="41">
        <f>HYPERLINK("https://nure.ua/staff/ivan-danilovich-gladkoskok","https://nure.ua/staff/ivan-danilovich-gladkoskok")</f>
        <v/>
      </c>
      <c r="R124" s="82" t="inlineStr">
        <is>
          <t xml:space="preserve">Gladkoskok, I. D. ; GLADKOSKOK, ID ; </t>
        </is>
      </c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 s="303">
      <c r="A125" s="22" t="n">
        <v>2141</v>
      </c>
      <c r="B125" s="23" t="inlineStr">
        <is>
          <t>ГЛУБОКА СВІТЛАНА ВОЛОДИМИРІВНА</t>
        </is>
      </c>
      <c r="C125" s="24" t="inlineStr">
        <is>
          <t>https://orcid.org/0000-0001-8585-5013</t>
        </is>
      </c>
      <c r="D125" s="42" t="n"/>
      <c r="E125" s="314" t="n"/>
      <c r="F125" s="314" t="n"/>
      <c r="G125" s="314" t="n"/>
      <c r="H125" s="100" t="n"/>
      <c r="I125" s="100" t="n"/>
      <c r="J125" s="100" t="n"/>
      <c r="K125" s="28" t="n">
        <v>1</v>
      </c>
      <c r="L125" s="39" t="inlineStr">
        <is>
          <t>ІМ</t>
        </is>
      </c>
      <c r="M125" s="30" t="inlineStr">
        <is>
          <t>Да</t>
        </is>
      </c>
      <c r="N125" s="33">
        <f>HYPERLINK("https://scholar.google.com.ua/citations?view%20op=listwork&amp;hl=ru&amp;user=VFkzQEwAAAAJ","https://scholar.google.com.ua/citations?view%20op=listwork&amp;hl=ru&amp;user=VFkzQEwAAAAJ")</f>
        <v/>
      </c>
      <c r="O125" s="30" t="n">
        <v>0</v>
      </c>
      <c r="P125" s="30" t="n">
        <v>0</v>
      </c>
      <c r="Q125" s="33">
        <f>HYPERLINK("https://nure.ua/staff/svitlana-volodimirivna-gluboka","https://nure.ua/staff/svitlana-volodimirivna-gluboka")</f>
        <v/>
      </c>
      <c r="R125" s="12" t="n"/>
      <c r="S125" s="13" t="n"/>
      <c r="T125" s="13" t="n"/>
      <c r="U125" s="13" t="n"/>
      <c r="V125" s="13" t="n"/>
      <c r="W125" s="13" t="n"/>
      <c r="X125" s="13" t="n"/>
      <c r="Y125" s="13" t="n"/>
      <c r="Z125" s="13" t="n"/>
    </row>
    <row r="126" ht="15.75" customHeight="1" s="303">
      <c r="A126" s="22" t="n">
        <v>7407</v>
      </c>
      <c r="B126" s="23" t="inlineStr">
        <is>
          <t>ГЛУХОВ ОЛЕГ ВІКТОРОВИЧ</t>
        </is>
      </c>
      <c r="C126" s="24" t="inlineStr">
        <is>
          <t>https://orcid.org/0000-0003-2453-5504</t>
        </is>
      </c>
      <c r="D126" s="42" t="inlineStr">
        <is>
          <t>https://www.scopus.com/authid/detail.uri?authorId=57885019400</t>
        </is>
      </c>
      <c r="E126" s="313" t="n">
        <v>15</v>
      </c>
      <c r="F126" s="313" t="n">
        <v>15</v>
      </c>
      <c r="G126" s="313" t="n">
        <v>2</v>
      </c>
      <c r="H126" s="100" t="n">
        <v>2</v>
      </c>
      <c r="I126" s="100" t="n">
        <v>0</v>
      </c>
      <c r="J126" s="100" t="n">
        <v>0</v>
      </c>
      <c r="K126" s="28" t="n">
        <v>19</v>
      </c>
      <c r="L126" s="44" t="inlineStr">
        <is>
          <t>МЕЕПП</t>
        </is>
      </c>
      <c r="M126" s="30" t="inlineStr">
        <is>
          <t>Да</t>
        </is>
      </c>
      <c r="N126" s="33">
        <f>HYPERLINK("https://scholar.google.com.ua/citations?user=IfJqqOsAAAAJ&amp;hl=ru","https://scholar.google.com.ua/citations?user=IfJqqOsAAAAJ&amp;hl=ru")</f>
        <v/>
      </c>
      <c r="O126" s="30" t="n">
        <v>76</v>
      </c>
      <c r="P126" s="30" t="n">
        <v>5</v>
      </c>
      <c r="Q126" s="33">
        <f>HYPERLINK("https://nure.ua/staff/liliya-oleksandrivna-aver-yanova","https://nure.ua/staff/liliya-oleksandrivna-aver-yanova")</f>
        <v/>
      </c>
      <c r="R126" s="63" t="inlineStr">
        <is>
          <t>Glukhov, O. V. ; Gluchov, O. V. ; Glukhov, O. V. ; Glukhov, O., V ; Gluhov, Рћ.V. ; Gluhov, О.V. ; Glukhov, O.V. ;  Gluhov, Oleg, V</t>
        </is>
      </c>
      <c r="S126" s="13" t="n"/>
      <c r="T126" s="13" t="n"/>
      <c r="U126" s="13" t="n"/>
      <c r="V126" s="13" t="n"/>
      <c r="W126" s="13" t="n"/>
      <c r="X126" s="13" t="n"/>
      <c r="Y126" s="13" t="n"/>
      <c r="Z126" s="13" t="n"/>
    </row>
    <row r="127" ht="15.75" customHeight="1" s="303">
      <c r="A127" s="34" t="n">
        <v>7971</v>
      </c>
      <c r="B127" s="49" t="inlineStr">
        <is>
          <t>ГНАТЕНКО КАТЕРИНА ВОЛОДИМИРІВНА</t>
        </is>
      </c>
      <c r="C127" s="35" t="inlineStr">
        <is>
          <t>https://orcid.org/0000-0001-8997-3412</t>
        </is>
      </c>
      <c r="D127" s="36" t="n"/>
      <c r="E127" s="314" t="n"/>
      <c r="F127" s="314" t="n"/>
      <c r="G127" s="314" t="n"/>
      <c r="H127" s="37" t="n"/>
      <c r="I127" s="37" t="n"/>
      <c r="J127" s="37" t="n"/>
      <c r="K127" s="38" t="n">
        <v>0</v>
      </c>
      <c r="L127" s="40" t="inlineStr">
        <is>
          <t>МП</t>
        </is>
      </c>
      <c r="M127" s="40" t="inlineStr">
        <is>
          <t>Нет</t>
        </is>
      </c>
      <c r="N127" s="40" t="n"/>
      <c r="O127" s="40" t="n"/>
      <c r="P127" s="40" t="n"/>
      <c r="Q127" s="40" t="n"/>
      <c r="R127" s="52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 s="303">
      <c r="A128" s="22" t="n">
        <v>7171</v>
      </c>
      <c r="B128" s="23" t="inlineStr">
        <is>
          <t>ГНАТЕНКО ОЛЕКСАНДР СЕРГІЙОВИЧ</t>
        </is>
      </c>
      <c r="C128" s="24" t="inlineStr">
        <is>
          <t>https://orcid.org/0000-0001-7722-0923</t>
        </is>
      </c>
      <c r="D128" s="42" t="inlineStr">
        <is>
          <t>https://www.scopus.com/authid/detail.uri?authorId=24329227200</t>
        </is>
      </c>
      <c r="E128" s="313" t="n">
        <v>20</v>
      </c>
      <c r="F128" s="313" t="n">
        <v>69</v>
      </c>
      <c r="G128" s="313" t="n">
        <v>6</v>
      </c>
      <c r="H128" s="100" t="n">
        <v>4</v>
      </c>
      <c r="I128" s="100" t="n">
        <v>0</v>
      </c>
      <c r="J128" s="100" t="n">
        <v>0</v>
      </c>
      <c r="K128" s="28" t="n">
        <v>50</v>
      </c>
      <c r="L128" s="44" t="inlineStr">
        <is>
          <t>ФОЕТ</t>
        </is>
      </c>
      <c r="M128" s="30" t="inlineStr">
        <is>
          <t>Да</t>
        </is>
      </c>
      <c r="N128" s="33">
        <f>HYPERLINK("https://scholar.google.com.ua/citations?user=7gcLF4QAAAAJ","https://scholar.google.com.ua/citations?user=7gcLF4QAAAAJ")</f>
        <v/>
      </c>
      <c r="O128" s="30" t="n">
        <v>97</v>
      </c>
      <c r="P128" s="30" t="n">
        <v>5</v>
      </c>
      <c r="Q128" s="33">
        <f>HYPERLINK("https://nure.ua/staff/oleksandr-sergiyovich-gnatenko","https://nure.ua/staff/oleksandr-sergiyovich-gnatenko")</f>
        <v/>
      </c>
      <c r="R128" s="12" t="inlineStr">
        <is>
          <t>Gnatenko, A. S. ; Hnatenko, O. S. ; Hnatenko, O.S. ;  Hnatenko, Oleksandr S.</t>
        </is>
      </c>
      <c r="S128" s="13" t="n"/>
      <c r="T128" s="13" t="n"/>
      <c r="U128" s="13" t="n"/>
      <c r="V128" s="13" t="n"/>
      <c r="W128" s="13" t="n"/>
      <c r="X128" s="13" t="n"/>
      <c r="Y128" s="13" t="n"/>
      <c r="Z128" s="13" t="n"/>
    </row>
    <row r="129" ht="15.75" customHeight="1" s="303">
      <c r="A129" s="34" t="n">
        <v>5486</v>
      </c>
      <c r="B129" s="49" t="inlineStr">
        <is>
          <t>ГНИЛИЦЬКА ІННА СЕРГІЇВНА</t>
        </is>
      </c>
      <c r="C129" s="35" t="n"/>
      <c r="D129" s="36" t="n"/>
      <c r="E129" s="314" t="n"/>
      <c r="F129" s="314" t="n"/>
      <c r="G129" s="314" t="n"/>
      <c r="H129" s="37" t="n"/>
      <c r="I129" s="37" t="n"/>
      <c r="J129" s="37" t="n"/>
      <c r="K129" s="38" t="n">
        <v>1</v>
      </c>
      <c r="L129" s="40" t="n"/>
      <c r="M129" s="40" t="inlineStr">
        <is>
          <t>Нет</t>
        </is>
      </c>
      <c r="N129" s="40" t="n"/>
      <c r="O129" s="40" t="n"/>
      <c r="P129" s="40" t="n"/>
      <c r="Q129" s="40" t="n"/>
      <c r="R129" s="52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 s="303">
      <c r="A130" s="22" t="n">
        <v>7867</v>
      </c>
      <c r="B130" s="23" t="inlineStr">
        <is>
          <t>ГОВТВАНЬ ЮРІЙ ВАЛЕРІЙОВИЧ</t>
        </is>
      </c>
      <c r="C130" s="24" t="n"/>
      <c r="D130" s="42" t="n"/>
      <c r="E130" s="314" t="n">
        <v>0</v>
      </c>
      <c r="F130" s="314" t="n">
        <v>0</v>
      </c>
      <c r="G130" s="314" t="n">
        <v>0</v>
      </c>
      <c r="H130" s="100" t="n">
        <v>0</v>
      </c>
      <c r="I130" s="100" t="n">
        <v>0</v>
      </c>
      <c r="J130" s="100" t="n">
        <v>0</v>
      </c>
      <c r="K130" s="28" t="n">
        <v>0</v>
      </c>
      <c r="L130" s="44" t="inlineStr">
        <is>
          <t>РТІКС</t>
        </is>
      </c>
      <c r="M130" s="30" t="inlineStr">
        <is>
          <t>Да</t>
        </is>
      </c>
      <c r="N130" s="30" t="n"/>
      <c r="O130" s="30" t="n"/>
      <c r="P130" s="30" t="n"/>
      <c r="Q130" s="30" t="n"/>
      <c r="R130" s="12" t="n"/>
      <c r="S130" s="13" t="n"/>
      <c r="T130" s="13" t="n"/>
      <c r="U130" s="13" t="n"/>
      <c r="V130" s="13" t="n"/>
      <c r="W130" s="13" t="n"/>
      <c r="X130" s="13" t="n"/>
      <c r="Y130" s="13" t="n"/>
      <c r="Z130" s="13" t="n"/>
    </row>
    <row r="131" ht="15.75" customHeight="1" s="303">
      <c r="A131" s="22" t="n">
        <v>3607</v>
      </c>
      <c r="B131" s="23" t="inlineStr">
        <is>
          <t>ГОЛОБОРОДЬКО ЮРІЙ МИКОЛАЙОВИЧ</t>
        </is>
      </c>
      <c r="C131" s="24" t="n"/>
      <c r="D131" s="42" t="inlineStr">
        <is>
          <t>https://www.scopus.com/authid/detail.uri?authorId=9435837100&amp;amp;eid=2-s2.0-28044439216</t>
        </is>
      </c>
      <c r="E131" s="313" t="n">
        <v>1</v>
      </c>
      <c r="F131" s="313" t="n">
        <v>0</v>
      </c>
      <c r="G131" s="313" t="n">
        <v>0</v>
      </c>
      <c r="H131" s="100" t="n"/>
      <c r="I131" s="100" t="n"/>
      <c r="J131" s="100" t="n"/>
      <c r="K131" s="28" t="n">
        <v>2</v>
      </c>
      <c r="L131" s="29" t="n"/>
      <c r="M131" s="30" t="inlineStr">
        <is>
          <t>Да</t>
        </is>
      </c>
      <c r="N131" s="30" t="n"/>
      <c r="O131" s="30" t="n"/>
      <c r="P131" s="30" t="n"/>
      <c r="Q131" s="33">
        <f>HYPERLINK("https://nure.ua/staff/jurij-mikolajovich-goloborodko","https://nure.ua/staff/jurij-mikolajovich-goloborodko")</f>
        <v/>
      </c>
      <c r="R131" s="63" t="inlineStr">
        <is>
          <t>Goloborod'ko, Yu N.</t>
        </is>
      </c>
      <c r="S131" s="13" t="n"/>
      <c r="T131" s="13" t="n"/>
      <c r="U131" s="13" t="n"/>
      <c r="V131" s="13" t="n"/>
      <c r="W131" s="13" t="n"/>
      <c r="X131" s="13" t="n"/>
      <c r="Y131" s="13" t="n"/>
      <c r="Z131" s="13" t="n"/>
    </row>
    <row r="132" ht="15.75" customHeight="1" s="303">
      <c r="A132" s="22" t="n">
        <v>90</v>
      </c>
      <c r="B132" s="23" t="inlineStr">
        <is>
          <t>ГОЛОВКІНА ЛЮДМИЛА ВЯЧЕСЛАВІВНА</t>
        </is>
      </c>
      <c r="C132" s="24" t="inlineStr">
        <is>
          <t>https://orcid.org/0000-0001-5929-3256</t>
        </is>
      </c>
      <c r="D132" s="42" t="inlineStr">
        <is>
          <t>https://www.scopus.com/authid/detail.uri?authorId=57207775848</t>
        </is>
      </c>
      <c r="E132" s="313" t="n">
        <v>4</v>
      </c>
      <c r="F132" s="313" t="n">
        <v>12</v>
      </c>
      <c r="G132" s="313" t="n">
        <v>1</v>
      </c>
      <c r="H132" s="100" t="n">
        <v>2</v>
      </c>
      <c r="I132" s="100" t="n">
        <v>5</v>
      </c>
      <c r="J132" s="100" t="n">
        <v>1</v>
      </c>
      <c r="K132" s="28" t="n">
        <v>1</v>
      </c>
      <c r="L132" s="44" t="inlineStr">
        <is>
          <t>ПЕЕА</t>
        </is>
      </c>
      <c r="M132" s="30" t="inlineStr">
        <is>
          <t>Да</t>
        </is>
      </c>
      <c r="N132" s="33">
        <f>HYPERLINK("https://scholar.google.com.ua/citations?user=ROkqTOgAAAAJ&amp;hl=ru&amp;authuser=2","https://scholar.google.com.ua/citations?user=ROkqTOgAAAAJ&amp;hl=ru&amp;authuser=2")</f>
        <v/>
      </c>
      <c r="O132" s="30" t="n">
        <v>36</v>
      </c>
      <c r="P132" s="30" t="n">
        <v>4</v>
      </c>
      <c r="Q132" s="33">
        <f>HYPERLINK("https://nure.ua/staff/lyudmila-vyacheslavivna-golovkina","https://nure.ua/staff/lyudmila-vyacheslavivna-golovkina")</f>
        <v/>
      </c>
      <c r="R132" s="63" t="inlineStr">
        <is>
          <t>Golovkina, Lydmila ; Golovkina, L. V. ; Golovkina L.</t>
        </is>
      </c>
      <c r="S132" s="13" t="n"/>
      <c r="T132" s="13" t="n"/>
      <c r="U132" s="13" t="n"/>
      <c r="V132" s="13" t="n"/>
      <c r="W132" s="13" t="n"/>
      <c r="X132" s="13" t="n"/>
      <c r="Y132" s="13" t="n"/>
      <c r="Z132" s="13" t="n"/>
    </row>
    <row r="133" ht="15.75" customHeight="1" s="303">
      <c r="A133" s="22" t="n">
        <v>4123</v>
      </c>
      <c r="B133" s="23" t="inlineStr">
        <is>
          <t>ГОЛОВЯНКО МАРІЯ ВАЛЕНТИНІВНА</t>
        </is>
      </c>
      <c r="C133" s="24" t="inlineStr">
        <is>
          <t>https://orcid.org/0000-0003-0734-4028</t>
        </is>
      </c>
      <c r="D133" s="42" t="inlineStr">
        <is>
          <t>https://www.scopus.com/authid/detail.uri?authorId=56125026000</t>
        </is>
      </c>
      <c r="E133" s="313" t="n">
        <v>11</v>
      </c>
      <c r="F133" s="313" t="n">
        <v>81</v>
      </c>
      <c r="G133" s="313" t="n">
        <v>4</v>
      </c>
      <c r="H133" s="100" t="n">
        <v>4</v>
      </c>
      <c r="I133" s="100" t="n">
        <v>15</v>
      </c>
      <c r="J133" s="100" t="n">
        <v>2</v>
      </c>
      <c r="K133" s="28" t="n">
        <v>11</v>
      </c>
      <c r="L133" s="44" t="inlineStr">
        <is>
          <t>ШІ</t>
        </is>
      </c>
      <c r="M133" s="30" t="inlineStr">
        <is>
          <t>Да</t>
        </is>
      </c>
      <c r="N133" s="33">
        <f>HYPERLINK("https://scholar.google.com/citations?user=KI5-v6cAAAAJ","https://scholar.google.com/citations?user=KI5-v6cAAAAJ")</f>
        <v/>
      </c>
      <c r="O133" s="30" t="n">
        <v>99</v>
      </c>
      <c r="P133" s="30" t="n">
        <v>6</v>
      </c>
      <c r="Q133" s="33">
        <f>HYPERLINK("https://nure.ua/staff/marija-valentinivna-golovjanko","https://nure.ua/staff/marija-valentinivna-golovjanko")</f>
        <v/>
      </c>
      <c r="R133" s="63" t="inlineStr">
        <is>
          <t>Golovianko, Mariia ; Golovianko, Mania ; Golovianko, M.</t>
        </is>
      </c>
      <c r="S133" s="13" t="n"/>
      <c r="T133" s="13" t="n"/>
      <c r="U133" s="13" t="n"/>
      <c r="V133" s="13" t="n"/>
      <c r="W133" s="13" t="n"/>
      <c r="X133" s="13" t="n"/>
      <c r="Y133" s="13" t="n"/>
      <c r="Z133" s="13" t="n"/>
    </row>
    <row r="134" ht="15.75" customHeight="1" s="303">
      <c r="A134" s="22" t="n">
        <v>7182</v>
      </c>
      <c r="B134" s="23" t="inlineStr">
        <is>
          <t>ГОЛУБНИЧИЙ ДМИТРО ЮРІЙОВИЧ</t>
        </is>
      </c>
      <c r="C134" s="24" t="inlineStr">
        <is>
          <t>https://orcid.org/0000-0003-1719-7586</t>
        </is>
      </c>
      <c r="D134" s="42" t="inlineStr">
        <is>
          <t>https://www.scopus.com/authid/detail.uri?authorId=6504344206&amp;amp;eid=2-s2.0-0033339377</t>
        </is>
      </c>
      <c r="E134" s="313" t="n">
        <v>2</v>
      </c>
      <c r="F134" s="313" t="n">
        <v>3</v>
      </c>
      <c r="G134" s="313" t="n">
        <v>1</v>
      </c>
      <c r="H134" s="100" t="n"/>
      <c r="I134" s="100" t="n"/>
      <c r="J134" s="100" t="n"/>
      <c r="K134" s="28" t="n">
        <v>3</v>
      </c>
      <c r="L134" s="29" t="n"/>
      <c r="M134" s="30" t="inlineStr">
        <is>
          <t>Да</t>
        </is>
      </c>
      <c r="N134" s="33">
        <f>HYPERLINK("https://scholar.google.com.ua/citations?hl=ru&amp;user=vKxi3u4AAAAJ","https://scholar.google.com.ua/citations?hl=ru&amp;user=vKxi3u4AAAAJ")</f>
        <v/>
      </c>
      <c r="O134" s="30" t="n">
        <v>47</v>
      </c>
      <c r="P134" s="30" t="n">
        <v>5</v>
      </c>
      <c r="Q134" s="33">
        <f>HYPERLINK("https://nure.ua/staff/dmitro-yuriyovich-golubnichiy","https://nure.ua/staff/dmitro-yuriyovich-golubnichiy")</f>
        <v/>
      </c>
      <c r="R134" s="63" t="inlineStr">
        <is>
          <t>Golubnichiy, D. Yu</t>
        </is>
      </c>
      <c r="S134" s="13" t="n"/>
      <c r="T134" s="13" t="n"/>
      <c r="U134" s="13" t="n"/>
      <c r="V134" s="13" t="n"/>
      <c r="W134" s="13" t="n"/>
      <c r="X134" s="13" t="n"/>
      <c r="Y134" s="13" t="n"/>
      <c r="Z134" s="13" t="n"/>
    </row>
    <row r="135" ht="15.75" customHeight="1" s="303">
      <c r="A135" s="22" t="n">
        <v>2908</v>
      </c>
      <c r="B135" s="23" t="inlineStr">
        <is>
          <t>ГОЛЯН ВІРА ВОЛОДИМИРIВНА</t>
        </is>
      </c>
      <c r="C135" s="24" t="inlineStr">
        <is>
          <t>https://orcid.org/0000-0002-7196-5286</t>
        </is>
      </c>
      <c r="D135" s="43" t="inlineStr">
        <is>
          <t>https://www.scopus.com/authid/detail.uri?authorId=57215831724</t>
        </is>
      </c>
      <c r="E135" s="313" t="n">
        <v>5</v>
      </c>
      <c r="F135" s="313" t="n">
        <v>26</v>
      </c>
      <c r="G135" s="313" t="n">
        <v>3</v>
      </c>
      <c r="H135" s="100" t="n">
        <v>1</v>
      </c>
      <c r="I135" s="100" t="n">
        <v>0</v>
      </c>
      <c r="J135" s="100" t="n">
        <v>0</v>
      </c>
      <c r="K135" s="28" t="n">
        <v>7</v>
      </c>
      <c r="L135" s="44" t="inlineStr">
        <is>
          <t>ПІ</t>
        </is>
      </c>
      <c r="M135" s="30" t="inlineStr">
        <is>
          <t>Да</t>
        </is>
      </c>
      <c r="N135" s="33">
        <f>HYPERLINK("https://scholar.google.com.ua/citations?user=mQf7c-MAAAAJ","https://scholar.google.com.ua/citations?user=mQf7c-MAAAAJ")</f>
        <v/>
      </c>
      <c r="O135" s="30" t="n">
        <v>41</v>
      </c>
      <c r="P135" s="30" t="n">
        <v>2</v>
      </c>
      <c r="Q135" s="33">
        <f>HYPERLINK("https://nure.ua/staff/vira-volodimirivna-golyan","https://nure.ua/staff/vira-volodimirivna-golyan")</f>
        <v/>
      </c>
      <c r="R135" s="63" t="inlineStr">
        <is>
          <t>Golian, Vira ; Golyan, Vera ; Golian, V.</t>
        </is>
      </c>
      <c r="S135" s="13" t="n"/>
      <c r="T135" s="13" t="n"/>
      <c r="U135" s="13" t="n"/>
      <c r="V135" s="13" t="n"/>
      <c r="W135" s="13" t="n"/>
      <c r="X135" s="13" t="n"/>
      <c r="Y135" s="13" t="n"/>
      <c r="Z135" s="13" t="n"/>
    </row>
    <row r="136" ht="15.75" customHeight="1" s="303">
      <c r="A136" s="22" t="n">
        <v>5705</v>
      </c>
      <c r="B136" s="23" t="inlineStr">
        <is>
          <t>ГОЛЯН НАТАЛІЯ ВІКТОРІВНА</t>
        </is>
      </c>
      <c r="C136" s="24" t="inlineStr">
        <is>
          <t>https://orcid.org/0000-0002-1390-3116</t>
        </is>
      </c>
      <c r="D136" s="42" t="inlineStr">
        <is>
          <t>https://www.scopus.com/authid/detail.uri?authorId=56007783500</t>
        </is>
      </c>
      <c r="E136" s="313" t="n">
        <v>6</v>
      </c>
      <c r="F136" s="313" t="n">
        <v>16</v>
      </c>
      <c r="G136" s="313" t="n">
        <v>2</v>
      </c>
      <c r="H136" s="100" t="n">
        <v>1</v>
      </c>
      <c r="I136" s="100" t="n">
        <v>0</v>
      </c>
      <c r="J136" s="100" t="n">
        <v>0</v>
      </c>
      <c r="K136" s="28" t="n">
        <v>2</v>
      </c>
      <c r="L136" s="44" t="inlineStr">
        <is>
          <t>ПІ</t>
        </is>
      </c>
      <c r="M136" s="30" t="inlineStr">
        <is>
          <t>Да</t>
        </is>
      </c>
      <c r="N136" s="33">
        <f>HYPERLINK("https://scholar.google.com.ua/citations?user=5_5CaYYAAAAJ","https://scholar.google.com.ua/citations?user=5_5CaYYAAAAJ")</f>
        <v/>
      </c>
      <c r="O136" s="30" t="n">
        <v>48</v>
      </c>
      <c r="P136" s="30" t="n">
        <v>2</v>
      </c>
      <c r="Q136" s="33">
        <f>HYPERLINK("https://nure.ua/staff/nataliya-viktorivna-golyan","https://nure.ua/staff/nataliya-viktorivna-golyan")</f>
        <v/>
      </c>
      <c r="R136" s="63" t="inlineStr">
        <is>
          <t>Golian, Nataliia ; Golian, N. ; Golyan, Nataliia</t>
        </is>
      </c>
      <c r="S136" s="13" t="n"/>
      <c r="T136" s="13" t="n"/>
      <c r="U136" s="13" t="n"/>
      <c r="V136" s="13" t="n"/>
      <c r="W136" s="13" t="n"/>
      <c r="X136" s="13" t="n"/>
      <c r="Y136" s="13" t="n"/>
      <c r="Z136" s="13" t="n"/>
    </row>
    <row r="137" ht="15.75" customHeight="1" s="303">
      <c r="A137" s="22" t="n">
        <v>556</v>
      </c>
      <c r="B137" s="23" t="inlineStr">
        <is>
          <t>ГОРБАЧОВ ВАЛЕРІЙ ОЛЕКСАНДРОВИЧ</t>
        </is>
      </c>
      <c r="C137" s="24" t="inlineStr">
        <is>
          <t>https://orcid.org/0000-0003-3423-2371</t>
        </is>
      </c>
      <c r="D137" s="42" t="inlineStr">
        <is>
          <t>https://www.scopus.com/authid/detail.uri?authorId=56535422600</t>
        </is>
      </c>
      <c r="E137" s="317" t="n">
        <v>8</v>
      </c>
      <c r="F137" s="313" t="n">
        <v>9</v>
      </c>
      <c r="G137" s="313" t="n">
        <v>2</v>
      </c>
      <c r="H137" s="100" t="n">
        <v>2</v>
      </c>
      <c r="I137" s="100" t="n">
        <v>0</v>
      </c>
      <c r="J137" s="100" t="n">
        <v>0</v>
      </c>
      <c r="K137" s="28" t="n">
        <v>34</v>
      </c>
      <c r="L137" s="29" t="inlineStr">
        <is>
          <t>ЕОМ</t>
        </is>
      </c>
      <c r="M137" s="30" t="inlineStr">
        <is>
          <t>Да</t>
        </is>
      </c>
      <c r="N137" s="33">
        <f>HYPERLINK("https://scholar.google.com.ua/citations?hl=ru&amp;user=I55Z3MMAAAAJ","https://scholar.google.com.ua/citations?hl=ru&amp;user=I55Z3MMAAAAJ")</f>
        <v/>
      </c>
      <c r="O137" s="30" t="n">
        <v>12</v>
      </c>
      <c r="P137" s="30" t="n">
        <v>2</v>
      </c>
      <c r="Q137" s="33">
        <f>HYPERLINK("https://nure.ua/staff/valeriy-oleksandrovich-gorbachov","https://nure.ua/staff/valeriy-oleksandrovich-gorbachov")</f>
        <v/>
      </c>
      <c r="R137" s="12" t="inlineStr">
        <is>
          <t xml:space="preserve"> Gorbachov, Valeriy ; Gorbachov, V.</t>
        </is>
      </c>
      <c r="S137" s="13" t="n"/>
      <c r="T137" s="13" t="n"/>
      <c r="U137" s="13" t="n"/>
      <c r="V137" s="13" t="n"/>
      <c r="W137" s="13" t="n"/>
      <c r="X137" s="13" t="n"/>
      <c r="Y137" s="13" t="n"/>
      <c r="Z137" s="13" t="n"/>
    </row>
    <row r="138" ht="15.75" customHeight="1" s="303">
      <c r="A138" s="22" t="n">
        <v>7548</v>
      </c>
      <c r="B138" s="23" t="inlineStr">
        <is>
          <t>ГОРБЕНКО ЄВГЕН ОЛЕКСАНДРОВИЧ</t>
        </is>
      </c>
      <c r="C138" s="24" t="inlineStr">
        <is>
          <t>https://orcid.org/0000-0003-1993-6717</t>
        </is>
      </c>
      <c r="D138" s="42" t="inlineStr">
        <is>
          <t>https://www.scopus.com/authid/detail.uri?authorId=57202339038</t>
        </is>
      </c>
      <c r="E138" s="317" t="n">
        <v>4</v>
      </c>
      <c r="F138" s="313" t="n">
        <v>12</v>
      </c>
      <c r="G138" s="313" t="n">
        <v>3</v>
      </c>
      <c r="H138" s="100" t="n"/>
      <c r="I138" s="100" t="n"/>
      <c r="J138" s="100" t="n"/>
      <c r="K138" s="28" t="n">
        <v>8</v>
      </c>
      <c r="L138" s="44" t="inlineStr">
        <is>
          <t>МЕЕПП</t>
        </is>
      </c>
      <c r="M138" s="30" t="inlineStr">
        <is>
          <t>Да</t>
        </is>
      </c>
      <c r="N138" s="33">
        <f>HYPERLINK("https://scholar.google.com/citations?hl=ru&amp;user=sIEEkXAAAAAJ","https://scholar.google.com/citations?hl=ru&amp;user=sIEEkXAAAAAJ")</f>
        <v/>
      </c>
      <c r="O138" s="30" t="n">
        <v>0</v>
      </c>
      <c r="P138" s="30" t="n">
        <v>0</v>
      </c>
      <c r="Q138" s="30" t="n"/>
      <c r="R138" s="63" t="inlineStr">
        <is>
          <t>Gorbenko, E. A. ; Gorbenko, E. A. ; Gorbenko, А.</t>
        </is>
      </c>
      <c r="S138" s="13" t="n"/>
      <c r="T138" s="13" t="n"/>
      <c r="U138" s="13" t="n"/>
      <c r="V138" s="13" t="n"/>
      <c r="W138" s="13" t="n"/>
      <c r="X138" s="13" t="n"/>
      <c r="Y138" s="13" t="n"/>
      <c r="Z138" s="13" t="n"/>
    </row>
    <row r="139" ht="15.75" customHeight="1" s="303">
      <c r="A139" s="22" t="n">
        <v>755</v>
      </c>
      <c r="B139" s="23" t="inlineStr">
        <is>
          <t>ГОРБЕНКО ІВАН ДМИТРОВИЧ</t>
        </is>
      </c>
      <c r="C139" s="24" t="inlineStr">
        <is>
          <t>https://orcid.org/0000-0002-3035-7356</t>
        </is>
      </c>
      <c r="D139" s="43" t="inlineStr">
        <is>
          <t>https://www.scopus.com/authid/detail.uri?authorId=6603317716</t>
        </is>
      </c>
      <c r="E139" s="313" t="n">
        <v>36</v>
      </c>
      <c r="F139" s="313" t="n">
        <v>343</v>
      </c>
      <c r="G139" s="313" t="n">
        <v>10</v>
      </c>
      <c r="H139" s="100" t="n">
        <v>8</v>
      </c>
      <c r="I139" s="100" t="n">
        <v>25</v>
      </c>
      <c r="J139" s="100" t="n">
        <v>2</v>
      </c>
      <c r="K139" s="28" t="n">
        <v>79</v>
      </c>
      <c r="L139" s="29" t="n"/>
      <c r="M139" s="30" t="inlineStr">
        <is>
          <t>Да</t>
        </is>
      </c>
      <c r="N139" s="30" t="n"/>
      <c r="O139" s="30" t="n"/>
      <c r="P139" s="30" t="n"/>
      <c r="Q139" s="33">
        <f>HYPERLINK("https://nure.ua/staff/ivan-dmitrovich-gorbenko","https://nure.ua/staff/ivan-dmitrovich-gorbenko")</f>
        <v/>
      </c>
      <c r="R139" s="63" t="inlineStr">
        <is>
          <t>Gorbenko, Ivan D. ; Gorbenko, Ivan ; Gorbenko, I. D. ; Gorbenko, I. ; GORBENKO, I. D. ; Gorbenko, I</t>
        </is>
      </c>
      <c r="S139" s="13" t="n"/>
      <c r="T139" s="13" t="n"/>
      <c r="U139" s="13" t="n"/>
      <c r="V139" s="13" t="n"/>
      <c r="W139" s="13" t="n"/>
      <c r="X139" s="13" t="n"/>
      <c r="Y139" s="13" t="n"/>
      <c r="Z139" s="13" t="n"/>
    </row>
    <row r="140" ht="15.75" customHeight="1" s="303">
      <c r="A140" s="22" t="n">
        <v>983</v>
      </c>
      <c r="B140" s="23" t="inlineStr">
        <is>
          <t>ГОРДІЄНКО ЮРІЙ ОМЕЛЯНОВИЧ</t>
        </is>
      </c>
      <c r="C140" s="24" t="inlineStr">
        <is>
          <t>https://orcid.org/0000-0002-3263-5268</t>
        </is>
      </c>
      <c r="D140" s="42" t="inlineStr">
        <is>
          <t>https://www.scopus.com/authid/detail.uri?authorId=6701855238</t>
        </is>
      </c>
      <c r="E140" s="317" t="n">
        <v>71</v>
      </c>
      <c r="F140" s="313" t="n">
        <v>40</v>
      </c>
      <c r="G140" s="313" t="n">
        <v>3</v>
      </c>
      <c r="H140" s="100" t="n">
        <v>22</v>
      </c>
      <c r="I140" s="100" t="n">
        <v>3</v>
      </c>
      <c r="J140" s="100" t="n">
        <v>1</v>
      </c>
      <c r="K140" s="28" t="n">
        <v>55</v>
      </c>
      <c r="L140" s="44" t="inlineStr">
        <is>
          <t>МЕЕПП</t>
        </is>
      </c>
      <c r="M140" s="30" t="inlineStr">
        <is>
          <t>Да</t>
        </is>
      </c>
      <c r="N140" s="33">
        <f>HYPERLINK("https://scholar.google.com.ua/citations?hl=ru&amp;user=MfSKxG8AAAAJ&amp;view_op=list_works&amp;authuser=2&amp;sortby=pubdate","https://scholar.google.com.ua/citations?hl=ru&amp;user=MfSKxG8AAAAJ&amp;view_op=list_works&amp;authuser=2&amp;sortby=pubdate")</f>
        <v/>
      </c>
      <c r="O140" s="30" t="n">
        <v>223</v>
      </c>
      <c r="P140" s="30" t="n">
        <v>7</v>
      </c>
      <c r="Q140" s="33">
        <f>HYPERLINK("https://nure.ua/staff/yuriy-omelyanovich-gordiyenko","https://nure.ua/staff/yuriy-omelyanovich-gordiyenko")</f>
        <v/>
      </c>
      <c r="R140" s="63" t="inlineStr">
        <is>
          <t>Gordienko, Yu Ye ; Gordyenko, Yu Ye ; Gordienko, Y. Y. ; Gordiyenko, Yuri ; Gordienko, Yuri ; Gordienko, Yury ; Gordienko, U. E. ; Gordienko, Yu E. ; Gordiyenko, Yu Ye ; Gordiyenko, Y. E. ; Gordienko, Y. E. ; Gordienko, Yu O. ; Gordienko, J. O. ; Gordiyenko, Y. Y.; Gordienko, Yu. O.;Gordienko, Yu. Ye.;Gordienko, Y; Gordienko, YY; GORDIENKO, YE ; Gordienko, Yu. Ye ; Gordienko, Yu. E. ; Gordienko, Yu.Ye. ; Gordyenko, Yu. Ye.</t>
        </is>
      </c>
      <c r="S140" s="13" t="n"/>
      <c r="T140" s="13" t="n"/>
      <c r="U140" s="13" t="n"/>
      <c r="V140" s="13" t="n"/>
      <c r="W140" s="13" t="n"/>
      <c r="X140" s="13" t="n"/>
      <c r="Y140" s="13" t="n"/>
      <c r="Z140" s="13" t="n"/>
    </row>
    <row r="141" ht="15.75" customHeight="1" s="303">
      <c r="A141" s="22" t="n">
        <v>2142</v>
      </c>
      <c r="B141" s="23" t="inlineStr">
        <is>
          <t>ГОРЕЛОВ ДЕНИС ЮРІЙОВИЧ</t>
        </is>
      </c>
      <c r="C141" s="24" t="inlineStr">
        <is>
          <t>https://orcid.org/0000-0002-0845-8070</t>
        </is>
      </c>
      <c r="D141" s="42" t="inlineStr">
        <is>
          <t>https://www.scopus.com/authid/detail.uri?authorId=16401507200</t>
        </is>
      </c>
      <c r="E141" s="317" t="n">
        <v>5</v>
      </c>
      <c r="F141" s="313" t="n">
        <v>3</v>
      </c>
      <c r="G141" s="313" t="n">
        <v>1</v>
      </c>
      <c r="H141" s="100" t="n">
        <v>1</v>
      </c>
      <c r="I141" s="100" t="n">
        <v>1</v>
      </c>
      <c r="J141" s="100" t="n">
        <v>1</v>
      </c>
      <c r="K141" s="28" t="n">
        <v>12</v>
      </c>
      <c r="L141" s="44" t="inlineStr">
        <is>
          <t>КРіСТЗІ</t>
        </is>
      </c>
      <c r="M141" s="30" t="inlineStr">
        <is>
          <t>Да</t>
        </is>
      </c>
      <c r="N141" s="33">
        <f>HYPERLINK("https://scholar.google.com/citations?user=oMDkKxUAAAAJ","https://scholar.google.com/citations?user=oMDkKxUAAAAJ")</f>
        <v/>
      </c>
      <c r="O141" s="30" t="n">
        <v>28</v>
      </c>
      <c r="P141" s="30" t="n">
        <v>3</v>
      </c>
      <c r="Q141" s="33">
        <f>HYPERLINK("https://nure.ua/staff/denis-yuriyovich-gorelov","https://nure.ua/staff/denis-yuriyovich-gorelov")</f>
        <v/>
      </c>
      <c r="R141" s="63" t="inlineStr">
        <is>
          <t>Gorelov, D. Yu ; Gorelov, Denis ; Gorelov, D. Yu ; Gorelov, D. Y. ; Denis, Gorelov</t>
        </is>
      </c>
      <c r="S141" s="13" t="n"/>
      <c r="T141" s="13" t="n"/>
      <c r="U141" s="13" t="n"/>
      <c r="V141" s="13" t="n"/>
      <c r="W141" s="13" t="n"/>
      <c r="X141" s="13" t="n"/>
      <c r="Y141" s="13" t="n"/>
      <c r="Z141" s="13" t="n"/>
    </row>
    <row r="142" ht="15.75" customHeight="1" s="303">
      <c r="A142" s="34" t="n">
        <v>7476</v>
      </c>
      <c r="B142" s="49" t="inlineStr">
        <is>
          <t>ГОРЕЛОВ ЮРІЙ ПЕТРОВИЧ</t>
        </is>
      </c>
      <c r="C142" s="35" t="inlineStr">
        <is>
          <t>https://orcid.org/0000-0001-9058-1344</t>
        </is>
      </c>
      <c r="D142" s="36" t="inlineStr">
        <is>
          <t>https://www.scopus.com/authid/detail.uri?authorId=15069519100&amp;amp;eid=2-s2.0-33751200355</t>
        </is>
      </c>
      <c r="E142" s="313" t="n">
        <v>1</v>
      </c>
      <c r="F142" s="313" t="n">
        <v>1</v>
      </c>
      <c r="G142" s="313" t="n">
        <v>1</v>
      </c>
      <c r="H142" s="37" t="n"/>
      <c r="I142" s="37" t="n"/>
      <c r="J142" s="37" t="n"/>
      <c r="K142" s="38" t="n">
        <v>2</v>
      </c>
      <c r="L142" s="40" t="n"/>
      <c r="M142" s="40" t="inlineStr">
        <is>
          <t>Нет</t>
        </is>
      </c>
      <c r="N142" s="41">
        <f>HYPERLINK("https://scholar.google.com/citations?hl=ru&amp;user=YLLollsAAAAJ","https://scholar.google.com/citations?hl=ru&amp;user=YLLollsAAAAJ")</f>
        <v/>
      </c>
      <c r="O142" s="40" t="n">
        <v>3</v>
      </c>
      <c r="P142" s="40" t="n">
        <v>1</v>
      </c>
      <c r="Q142" s="40" t="n"/>
      <c r="R142" s="82" t="inlineStr">
        <is>
          <t>Gorelov, Y. P.</t>
        </is>
      </c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25.5" customHeight="1" s="303">
      <c r="A143" s="22" t="n">
        <v>359</v>
      </c>
      <c r="B143" s="23" t="inlineStr">
        <is>
          <t>ГОРОХОВАТСЬКИЙ ВОЛОДИМИР ОЛЕКСІЙОВИЧ</t>
        </is>
      </c>
      <c r="C143" s="24" t="inlineStr">
        <is>
          <t>https://orcid.org/0000-0002-7839-6223</t>
        </is>
      </c>
      <c r="D143" s="42" t="inlineStr">
        <is>
          <t>https://www.scopus.com/authid/detail.uri?authorId=6506997369</t>
        </is>
      </c>
      <c r="E143" s="313" t="n">
        <v>43</v>
      </c>
      <c r="F143" s="313" t="n">
        <v>124</v>
      </c>
      <c r="G143" s="313" t="n">
        <v>7</v>
      </c>
      <c r="H143" s="100" t="n">
        <v>7</v>
      </c>
      <c r="I143" s="100" t="n">
        <v>8</v>
      </c>
      <c r="J143" s="100" t="n">
        <v>2</v>
      </c>
      <c r="K143" s="28" t="n">
        <v>38</v>
      </c>
      <c r="L143" s="29" t="inlineStr">
        <is>
          <t>Інф.</t>
        </is>
      </c>
      <c r="M143" s="30" t="inlineStr">
        <is>
          <t>Да</t>
        </is>
      </c>
      <c r="N143" s="33">
        <f>HYPERLINK("https://scholar.google.com/citations?user=P8gKHiUAAAAJ","https://scholar.google.com/citations?user=P8gKHiUAAAAJ")</f>
        <v/>
      </c>
      <c r="O143" s="30" t="n">
        <v>444</v>
      </c>
      <c r="P143" s="30" t="n">
        <v>10</v>
      </c>
      <c r="Q143" s="33">
        <f>HYPERLINK("https://nure.ua/staff/volodimir-oleksiyovich-gorohovatskiy","https://nure.ua/staff/volodimir-oleksiyovich-gorohovatskiy")</f>
        <v/>
      </c>
      <c r="R143" s="63" t="inlineStr">
        <is>
          <t xml:space="preserve">Gorokhovatskyi, Volodymyr ; Gorokhovatskyi, V. Z. ; Gorokhovatskyi, V. A. ; Gorokhovatskyi, V. ; Volodymyr, Gorokhovatskyi ; Gorokhovatsky, V. О. ; Gorokhovatskij, V. A. ; Gorokhovatskiy, V. A. ; Gorokhovatsky, V. A. ; Gorokhovatskii, V. A. ; Gorokhovatskyi, V. О. ; Gorokhovatskyi, O. ; Gorokhovatskyi, V.Z. ; Gorokhovatsky, V.Рћ. ; Gorokhovatskyi, V.Рћ. ; Volodymyr, Gorokhovatskyi ;  Gorokhovatskyi, Volodymyr
</t>
        </is>
      </c>
      <c r="S143" s="13" t="n"/>
      <c r="T143" s="13" t="n"/>
      <c r="U143" s="13" t="n"/>
      <c r="V143" s="13" t="n"/>
      <c r="W143" s="13" t="n"/>
      <c r="X143" s="13" t="n"/>
      <c r="Y143" s="13" t="n"/>
      <c r="Z143" s="13" t="n"/>
    </row>
    <row r="144" ht="15.75" customHeight="1" s="303">
      <c r="A144" s="22" t="n">
        <v>1209</v>
      </c>
      <c r="B144" s="23" t="inlineStr">
        <is>
          <t>ГОРШАНКОВА ТАМАРА ОЛЕКСАНДРІВНА</t>
        </is>
      </c>
      <c r="C144" s="24" t="n"/>
      <c r="D144" s="42" t="n"/>
      <c r="E144" s="315" t="n"/>
      <c r="F144" s="315" t="n"/>
      <c r="G144" s="315" t="n"/>
      <c r="H144" s="47" t="n"/>
      <c r="I144" s="47" t="n"/>
      <c r="J144" s="47" t="n"/>
      <c r="K144" s="28" t="n">
        <v>1</v>
      </c>
      <c r="L144" s="44" t="inlineStr">
        <is>
          <t>ФВС</t>
        </is>
      </c>
      <c r="M144" s="30" t="inlineStr">
        <is>
          <t>Да</t>
        </is>
      </c>
      <c r="N144" s="30" t="n"/>
      <c r="O144" s="30" t="n"/>
      <c r="P144" s="30" t="n"/>
      <c r="Q144" s="33">
        <f>HYPERLINK("https://nure.ua/staff/tamara-oleksandrivna-gorshankova","https://nure.ua/staff/tamara-oleksandrivna-gorshankova")</f>
        <v/>
      </c>
      <c r="R144" s="12" t="n"/>
      <c r="S144" s="13" t="n"/>
      <c r="T144" s="13" t="n"/>
      <c r="U144" s="13" t="n"/>
      <c r="V144" s="13" t="n"/>
      <c r="W144" s="13" t="n"/>
      <c r="X144" s="13" t="n"/>
      <c r="Y144" s="13" t="n"/>
      <c r="Z144" s="13" t="n"/>
    </row>
    <row r="145" ht="15.75" customHeight="1" s="303">
      <c r="A145" s="22" t="n">
        <v>1230</v>
      </c>
      <c r="B145" s="23" t="inlineStr">
        <is>
          <t>ГОРЯЧКОВСЬКА ГАННА МИКОЛАЇВНА</t>
        </is>
      </c>
      <c r="C145" s="24" t="inlineStr">
        <is>
          <t>https://orcid.org/0000-0001-6331-1322</t>
        </is>
      </c>
      <c r="D145" s="42" t="n"/>
      <c r="E145" s="315" t="n"/>
      <c r="F145" s="315" t="n"/>
      <c r="G145" s="315" t="n"/>
      <c r="H145" s="47" t="n"/>
      <c r="I145" s="47" t="n"/>
      <c r="J145" s="47" t="n"/>
      <c r="K145" s="28" t="n">
        <v>7</v>
      </c>
      <c r="L145" s="44" t="inlineStr">
        <is>
          <t>Філ.</t>
        </is>
      </c>
      <c r="M145" s="30" t="inlineStr">
        <is>
          <t>Да</t>
        </is>
      </c>
      <c r="N145" s="33">
        <f>HYPERLINK("https://scholar.google.com/citations?user=aGSBZkEAAAAJ","https://scholar.google.com/citations?user=aGSBZkEAAAAJ")</f>
        <v/>
      </c>
      <c r="O145" s="30" t="n">
        <v>6</v>
      </c>
      <c r="P145" s="30" t="n">
        <v>2</v>
      </c>
      <c r="Q145" s="33">
        <f>HYPERLINK("https://nure.ua/staff/goryachkovska-ganna-mikolayivna","https://nure.ua/staff/goryachkovska-ganna-mikolayivna")</f>
        <v/>
      </c>
      <c r="R145" s="12" t="n"/>
      <c r="S145" s="13" t="n"/>
      <c r="T145" s="13" t="n"/>
      <c r="U145" s="13" t="n"/>
      <c r="V145" s="13" t="n"/>
      <c r="W145" s="13" t="n"/>
      <c r="X145" s="13" t="n"/>
      <c r="Y145" s="13" t="n"/>
      <c r="Z145" s="13" t="n"/>
    </row>
    <row r="146" ht="15.75" customHeight="1" s="303">
      <c r="A146" s="22" t="n">
        <v>93</v>
      </c>
      <c r="B146" s="23" t="inlineStr">
        <is>
          <t>ГРЕБЕННІК ІГОР ВАЛЕРІЙОВИЧ</t>
        </is>
      </c>
      <c r="C146" s="24" t="inlineStr">
        <is>
          <t>https://orcid.org/0000-0003-3716-9638</t>
        </is>
      </c>
      <c r="D146" s="42" t="inlineStr">
        <is>
          <t>https://www.scopus.com/authid/detail.uri?authorId=20433339500</t>
        </is>
      </c>
      <c r="E146" s="313" t="n">
        <v>33</v>
      </c>
      <c r="F146" s="318" t="n">
        <v>126</v>
      </c>
      <c r="G146" s="313" t="n">
        <v>7</v>
      </c>
      <c r="H146" s="100" t="n">
        <v>7</v>
      </c>
      <c r="I146" s="100" t="n">
        <v>11</v>
      </c>
      <c r="J146" s="100" t="n">
        <v>2</v>
      </c>
      <c r="K146" s="28" t="n">
        <v>41</v>
      </c>
      <c r="L146" s="44" t="inlineStr">
        <is>
          <t>СТ</t>
        </is>
      </c>
      <c r="M146" s="30" t="inlineStr">
        <is>
          <t>Да</t>
        </is>
      </c>
      <c r="N146" s="33">
        <f>HYPERLINK("https://scholar.google.com.ua/citations?user=LMYByP8AAAAJ","https://scholar.google.com.ua/citations?user=LMYByP8AAAAJ")</f>
        <v/>
      </c>
      <c r="O146" s="30" t="n">
        <v>549</v>
      </c>
      <c r="P146" s="30" t="n">
        <v>10</v>
      </c>
      <c r="Q146" s="33">
        <f>HYPERLINK("https://nure.ua/staff/igor-valeriyovich-grebennik","https://nure.ua/staff/igor-valeriyovich-grebennik")</f>
        <v/>
      </c>
      <c r="R146" s="63" t="inlineStr">
        <is>
          <t>Grebennik, Igor V. ; Grebennik, I. V. ; Grebennik, I. ; Grebennik, Igor</t>
        </is>
      </c>
      <c r="S146" s="13" t="n"/>
      <c r="T146" s="13" t="n"/>
      <c r="U146" s="13" t="n"/>
      <c r="V146" s="13" t="n"/>
      <c r="W146" s="13" t="n"/>
      <c r="X146" s="13" t="n"/>
      <c r="Y146" s="13" t="n"/>
      <c r="Z146" s="13" t="n"/>
    </row>
    <row r="147" ht="15.75" customHeight="1" s="303">
      <c r="A147" s="22" t="n">
        <v>44</v>
      </c>
      <c r="B147" s="23" t="inlineStr">
        <is>
          <t>ГРЕБЕНЮК В`ЯЧЕСЛАВ ОЛЕКСАНДРОВИЧ</t>
        </is>
      </c>
      <c r="C147" s="24" t="inlineStr">
        <is>
          <t>https://orcid.org/0000-0003-4486-8648</t>
        </is>
      </c>
      <c r="D147" s="42" t="inlineStr">
        <is>
          <t>https://www.scopus.com/authid/detail.uri?authorId=14632007700</t>
        </is>
      </c>
      <c r="E147" s="313" t="n">
        <v>3</v>
      </c>
      <c r="F147" s="313" t="n">
        <v>11</v>
      </c>
      <c r="G147" s="313" t="n">
        <v>1</v>
      </c>
      <c r="H147" s="100" t="n"/>
      <c r="I147" s="100" t="n"/>
      <c r="J147" s="100" t="n"/>
      <c r="K147" s="28" t="n">
        <v>0</v>
      </c>
      <c r="L147" s="44" t="inlineStr">
        <is>
          <t>ШІ</t>
        </is>
      </c>
      <c r="M147" s="30" t="inlineStr">
        <is>
          <t>Да</t>
        </is>
      </c>
      <c r="N147" s="33">
        <f>HYPERLINK("https://scholar.google.com/citations?user=66A2ouQAAAAJ","https://scholar.google.com/citations?user=66A2ouQAAAAJ")</f>
        <v/>
      </c>
      <c r="O147" s="30" t="n">
        <v>11</v>
      </c>
      <c r="P147" s="30" t="n">
        <v>2</v>
      </c>
      <c r="Q147" s="33">
        <f>HYPERLINK("https://nure.ua/staff/v-yacheslav-oleksandrovich-grebenyuk","https://nure.ua/staff/v-yacheslav-oleksandrovich-grebenyuk")</f>
        <v/>
      </c>
      <c r="R147" s="63" t="inlineStr">
        <is>
          <t>Grebenyuk, Vyacheslav ; Grebenynk, Vyacheslav</t>
        </is>
      </c>
      <c r="S147" s="13" t="n"/>
      <c r="T147" s="13" t="n"/>
      <c r="U147" s="13" t="n"/>
      <c r="V147" s="13" t="n"/>
      <c r="W147" s="13" t="n"/>
      <c r="X147" s="13" t="n"/>
      <c r="Y147" s="13" t="n"/>
      <c r="Z147" s="13" t="n"/>
    </row>
    <row r="148" ht="15.75" customHeight="1" s="303">
      <c r="A148" s="22" t="n">
        <v>2348</v>
      </c>
      <c r="B148" s="23" t="inlineStr">
        <is>
          <t>ГРЕЦЬКИХ ДМИТРО ВЯЧЕСЛАВОВИЧ</t>
        </is>
      </c>
      <c r="C148" s="24" t="inlineStr">
        <is>
          <t>https://orcid.org/0000-0002-2645-7872</t>
        </is>
      </c>
      <c r="D148" s="42" t="inlineStr">
        <is>
          <t>https://www.scopus.com/authid/detail.uri?authorId=24479367300</t>
        </is>
      </c>
      <c r="E148" s="313" t="n">
        <v>30</v>
      </c>
      <c r="F148" s="313" t="n">
        <v>58</v>
      </c>
      <c r="G148" s="313" t="n">
        <v>5</v>
      </c>
      <c r="H148" s="100" t="n">
        <v>11</v>
      </c>
      <c r="I148" s="100" t="n">
        <v>0</v>
      </c>
      <c r="J148" s="100" t="n">
        <v>0</v>
      </c>
      <c r="K148" s="28" t="n">
        <v>7</v>
      </c>
      <c r="L148" s="44" t="inlineStr">
        <is>
          <t>КРіСТЗІ</t>
        </is>
      </c>
      <c r="M148" s="30" t="inlineStr">
        <is>
          <t>Да</t>
        </is>
      </c>
      <c r="N148" s="33">
        <f>HYPERLINK("https://scholar.google.com/citations?user=26ykbKAAAAAJ","https://scholar.google.com/citations?user=26ykbKAAAAAJ")</f>
        <v/>
      </c>
      <c r="O148" s="30" t="n">
        <v>100</v>
      </c>
      <c r="P148" s="30" t="n">
        <v>6</v>
      </c>
      <c r="Q148" s="33">
        <f>HYPERLINK("https://nure.ua/staff/dmitro-vyacheslavovich-gretskih","https://nure.ua/staff/dmitro-vyacheslavovich-gretskih")</f>
        <v/>
      </c>
      <c r="R148" s="12" t="inlineStr">
        <is>
          <t>Gretskih, D., V ; Gretskih, Dmitriy ; Gretskih, D. V. ; Gretskih, DV ; Gretskih, D.V. ; Gretskih D ; Gretskikh, DV ; Greckih, D</t>
        </is>
      </c>
      <c r="S148" s="13" t="n"/>
      <c r="T148" s="13" t="n"/>
      <c r="U148" s="13" t="n"/>
      <c r="V148" s="13" t="n"/>
      <c r="W148" s="13" t="n"/>
      <c r="X148" s="13" t="n"/>
      <c r="Y148" s="13" t="n"/>
      <c r="Z148" s="13" t="n"/>
    </row>
    <row r="149" ht="15.75" customHeight="1" s="303">
      <c r="A149" s="22" t="n">
        <v>342</v>
      </c>
      <c r="B149" s="23" t="inlineStr">
        <is>
          <t>ГРИГОР`ЄВ ОЛЕКСАНДР ВІКТОРОВИЧ</t>
        </is>
      </c>
      <c r="C149" s="24" t="inlineStr">
        <is>
          <t>https://orcid.org/0000-0001-6467-7983</t>
        </is>
      </c>
      <c r="D149" s="42" t="n"/>
      <c r="E149" s="315" t="n"/>
      <c r="F149" s="315" t="n"/>
      <c r="G149" s="315" t="n"/>
      <c r="H149" s="47" t="n"/>
      <c r="I149" s="47" t="n"/>
      <c r="J149" s="47" t="n"/>
      <c r="K149" s="28" t="n">
        <v>16</v>
      </c>
      <c r="L149" s="44" t="inlineStr">
        <is>
          <t>МСТ</t>
        </is>
      </c>
      <c r="M149" s="30" t="inlineStr">
        <is>
          <t>Да</t>
        </is>
      </c>
      <c r="N149" s="30" t="n"/>
      <c r="O149" s="30" t="n"/>
      <c r="P149" s="30" t="n"/>
      <c r="Q149" s="33">
        <f>HYPERLINK("https://nure.ua/staff/oleksandr-viktorovich-grigor-yev","https://nure.ua/staff/oleksandr-viktorovich-grigor-yev")</f>
        <v/>
      </c>
      <c r="R149" s="12" t="n"/>
      <c r="S149" s="13" t="n"/>
      <c r="T149" s="13" t="n"/>
      <c r="U149" s="13" t="n"/>
      <c r="V149" s="13" t="n"/>
      <c r="W149" s="13" t="n"/>
      <c r="X149" s="13" t="n"/>
      <c r="Y149" s="13" t="n"/>
      <c r="Z149" s="13" t="n"/>
    </row>
    <row r="150" ht="15.75" customHeight="1" s="303">
      <c r="A150" s="22" t="n">
        <v>1834</v>
      </c>
      <c r="B150" s="23" t="inlineStr">
        <is>
          <t>ГРИГОР`ЄВА ОЛЬГА ВОЛОДИМИРІВНА</t>
        </is>
      </c>
      <c r="C150" s="24" t="inlineStr">
        <is>
          <t>https://orcid.org/0000-0002-5759-8897</t>
        </is>
      </c>
      <c r="D150" s="42" t="inlineStr">
        <is>
          <t>https://www.scopus.com/authid/detail.uri?authorId=57211745256</t>
        </is>
      </c>
      <c r="E150" s="313" t="n">
        <v>2</v>
      </c>
      <c r="F150" s="313" t="n">
        <v>17</v>
      </c>
      <c r="G150" s="313" t="n">
        <v>2</v>
      </c>
      <c r="H150" s="100" t="n"/>
      <c r="I150" s="100" t="n"/>
      <c r="J150" s="100" t="n"/>
      <c r="K150" s="28" t="n">
        <v>6</v>
      </c>
      <c r="L150" s="44" t="n"/>
      <c r="M150" s="30" t="inlineStr">
        <is>
          <t>Да</t>
        </is>
      </c>
      <c r="N150" s="33">
        <f>HYPERLINK("https://scholar.google.com/citations?user=SjLLKMwAAAAJ","https://scholar.google.com/citations?user=SjLLKMwAAAAJ")</f>
        <v/>
      </c>
      <c r="O150" s="30" t="n">
        <v>0</v>
      </c>
      <c r="P150" s="30" t="n">
        <v>0</v>
      </c>
      <c r="Q150" s="33">
        <f>HYPERLINK("https://nure.ua/staff/olga-volodimirivna-grigor-yeva","https://nure.ua/staff/olga-volodimirivna-grigor-yeva")</f>
        <v/>
      </c>
      <c r="R150" s="63" t="inlineStr">
        <is>
          <t>Grigorieva, Olga</t>
        </is>
      </c>
      <c r="S150" s="13" t="n"/>
      <c r="T150" s="13" t="n"/>
      <c r="U150" s="13" t="n"/>
      <c r="V150" s="13" t="n"/>
      <c r="W150" s="13" t="n"/>
      <c r="X150" s="13" t="n"/>
      <c r="Y150" s="13" t="n"/>
      <c r="Z150" s="13" t="n"/>
    </row>
    <row r="151" ht="15.75" customHeight="1" s="303">
      <c r="A151" s="22" t="n">
        <v>1606</v>
      </c>
      <c r="B151" s="23" t="inlineStr">
        <is>
          <t>ГРИНЬОВА ОЛЕНА ЄВГЕНІВНА</t>
        </is>
      </c>
      <c r="C151" s="24" t="n"/>
      <c r="D151" s="42" t="inlineStr">
        <is>
          <t>https://www.scopus.com/authid/detail.uri?authorId=56440231900</t>
        </is>
      </c>
      <c r="E151" s="313" t="n">
        <v>2</v>
      </c>
      <c r="F151" s="313" t="n">
        <v>9</v>
      </c>
      <c r="G151" s="313" t="n">
        <v>1</v>
      </c>
      <c r="H151" s="100" t="n">
        <v>1</v>
      </c>
      <c r="I151" s="100" t="n">
        <v>3</v>
      </c>
      <c r="J151" s="100" t="n">
        <v>1</v>
      </c>
      <c r="K151" s="28" t="n">
        <v>3</v>
      </c>
      <c r="L151" s="44" t="inlineStr">
        <is>
          <t>ШІ</t>
        </is>
      </c>
      <c r="M151" s="30" t="inlineStr">
        <is>
          <t>Да</t>
        </is>
      </c>
      <c r="N151" s="33">
        <f>HYPERLINK("https://scholar.google.com/citations?user=lXQ1Wl8AAAAJ","https://scholar.google.com/citations?user=lXQ1Wl8AAAAJ")</f>
        <v/>
      </c>
      <c r="O151" s="30" t="n">
        <v>60</v>
      </c>
      <c r="P151" s="30" t="n">
        <v>4</v>
      </c>
      <c r="Q151" s="33">
        <f>HYPERLINK("https://nure.ua/staff/olena-yevgenivna-grinova","https://nure.ua/staff/olena-yevgenivna-grinova")</f>
        <v/>
      </c>
      <c r="R151" s="63" t="inlineStr">
        <is>
          <t>Grinyova, E. E. ; Tsybul'nik, E. E. ; Grinyova, E. E.</t>
        </is>
      </c>
      <c r="S151" s="13" t="n"/>
      <c r="T151" s="13" t="n"/>
      <c r="U151" s="13" t="n"/>
      <c r="V151" s="13" t="n"/>
      <c r="W151" s="13" t="n"/>
      <c r="X151" s="13" t="n"/>
      <c r="Y151" s="13" t="n"/>
      <c r="Z151" s="13" t="n"/>
    </row>
    <row r="152" ht="15.75" customHeight="1" s="303">
      <c r="A152" s="22" t="n">
        <v>210</v>
      </c>
      <c r="B152" s="23" t="inlineStr">
        <is>
          <t>ГРИЦУНОВ ОЛЕКСАНДР ВАЛЕНТИНОВИЧ</t>
        </is>
      </c>
      <c r="C152" s="24" t="inlineStr">
        <is>
          <t>https://orcid.org/0000-0002-2258-4006</t>
        </is>
      </c>
      <c r="D152" s="42" t="inlineStr">
        <is>
          <t>https://www.scopus.com/authid/detail.uri?authorId=6602929972</t>
        </is>
      </c>
      <c r="E152" s="317" t="n">
        <v>48</v>
      </c>
      <c r="F152" s="313" t="n">
        <v>93</v>
      </c>
      <c r="G152" s="313" t="n">
        <v>4</v>
      </c>
      <c r="H152" s="100" t="n">
        <v>20</v>
      </c>
      <c r="I152" s="100" t="n">
        <v>7</v>
      </c>
      <c r="J152" s="100" t="n">
        <v>1</v>
      </c>
      <c r="K152" s="28" t="n">
        <v>63</v>
      </c>
      <c r="L152" s="44" t="inlineStr">
        <is>
          <t>МЕЕПП</t>
        </is>
      </c>
      <c r="M152" s="30" t="inlineStr">
        <is>
          <t>Да</t>
        </is>
      </c>
      <c r="N152" s="33">
        <f>HYPERLINK("https://scholar.google.com/citations?user=0Sopa6MAAAAJ","https://scholar.google.com/citations?user=0Sopa6MAAAAJ")</f>
        <v/>
      </c>
      <c r="O152" s="30" t="n">
        <v>215</v>
      </c>
      <c r="P152" s="30" t="n">
        <v>8</v>
      </c>
      <c r="Q152" s="33">
        <f>HYPERLINK("https://nure.ua/staff/oleksandr-valentinovich-gritsunov","https://nure.ua/staff/oleksandr-valentinovich-gritsunov")</f>
        <v/>
      </c>
      <c r="R152" s="63" t="inlineStr">
        <is>
          <t>Gritsunov, Alexander V. ; Gritsunov, Alexsandr ; Gritsunov, A. V. ; Gritsunov, Alexander ; Gritsunov, A. ; Gritsunov, A., V ; Gritsunov, AV ; Gritsunov, A ; Gritsunov, A.V.</t>
        </is>
      </c>
      <c r="S152" s="13" t="n"/>
      <c r="T152" s="13" t="n"/>
      <c r="U152" s="13" t="n"/>
      <c r="V152" s="13" t="n"/>
      <c r="W152" s="13" t="n"/>
      <c r="X152" s="13" t="n"/>
      <c r="Y152" s="13" t="n"/>
      <c r="Z152" s="13" t="n"/>
    </row>
    <row r="153" ht="15.75" customHeight="1" s="303">
      <c r="A153" s="34" t="n"/>
      <c r="B153" s="23" t="inlineStr">
        <is>
          <t>ГРИЦЮК ВОЛОДИМИР ЮРІЙОВИЧ</t>
        </is>
      </c>
      <c r="C153" s="84" t="inlineStr">
        <is>
          <t>https://orcid.org/0000-0003-0156-7589</t>
        </is>
      </c>
      <c r="D153" s="85" t="inlineStr">
        <is>
          <t>https://www.scopus.com/authid/detail.uri?authorId=57189384721</t>
        </is>
      </c>
      <c r="E153" s="313" t="n">
        <v>22</v>
      </c>
      <c r="F153" s="313" t="n">
        <v>51</v>
      </c>
      <c r="G153" s="313" t="n">
        <v>6</v>
      </c>
      <c r="H153" s="37" t="n">
        <v>4</v>
      </c>
      <c r="I153" s="37" t="n">
        <v>4</v>
      </c>
      <c r="J153" s="37" t="n">
        <v>1</v>
      </c>
      <c r="K153" s="38" t="n"/>
      <c r="L153" s="44" t="inlineStr">
        <is>
          <t>КІТАМ</t>
        </is>
      </c>
      <c r="M153" s="40" t="inlineStr">
        <is>
          <t>Да</t>
        </is>
      </c>
      <c r="N153" s="41">
        <f>HYPERLINK("https://scholar.google.com.ua/citations?hl=ru&amp;user=i7xayeEAAAAJ","https://scholar.google.com.ua/citations?hl=ru&amp;user=i7xayeEAAAAJ")</f>
        <v/>
      </c>
      <c r="O153" s="40" t="n">
        <v>107</v>
      </c>
      <c r="P153" s="40" t="n">
        <v>4</v>
      </c>
      <c r="Q153" s="41">
        <f>HYPERLINK("https://nure.ua/staff/gricjuk-volodimir-jurijovich","https://nure.ua/staff/gricjuk-volodimir-jurijovich")</f>
        <v/>
      </c>
      <c r="R153" s="63" t="inlineStr">
        <is>
          <t xml:space="preserve">Gritsyuk, Volodymyr Yu ; Gritsyuk, V. ; Gritsyuk, Volodymyr ; Gritsyuk, V. Yu ; Volodymyr, Gritsyuk ; Hrytsiuk, V. ; Gritsyuk, VI ; Gritsyuk, V ; </t>
        </is>
      </c>
      <c r="S153" s="13" t="n"/>
      <c r="T153" s="13" t="n"/>
      <c r="U153" s="13" t="n"/>
      <c r="V153" s="13" t="n"/>
      <c r="W153" s="13" t="n"/>
      <c r="X153" s="13" t="n"/>
      <c r="Y153" s="13" t="n"/>
      <c r="Z153" s="13" t="n"/>
    </row>
    <row r="154" ht="15.75" customHeight="1" s="303">
      <c r="A154" s="22" t="n">
        <v>278</v>
      </c>
      <c r="B154" s="23" t="inlineStr">
        <is>
          <t>ГРИШКО СВІТЛАНА ВАЛЕРІЇВНА</t>
        </is>
      </c>
      <c r="C154" s="24" t="inlineStr">
        <is>
          <t>https://orcid.org/0000-0001-7286-413X</t>
        </is>
      </c>
      <c r="D154" s="42" t="inlineStr">
        <is>
          <t>https://www.scopus.com/authid/detail.uri?authorId=57201579375</t>
        </is>
      </c>
      <c r="E154" s="313" t="n">
        <v>6</v>
      </c>
      <c r="F154" s="313" t="n">
        <v>64</v>
      </c>
      <c r="G154" s="313" t="n">
        <v>3</v>
      </c>
      <c r="H154" s="100" t="n">
        <v>2</v>
      </c>
      <c r="I154" s="100" t="n">
        <v>7</v>
      </c>
      <c r="J154" s="100" t="n">
        <v>1</v>
      </c>
      <c r="K154" s="28" t="n">
        <v>5</v>
      </c>
      <c r="L154" s="29" t="inlineStr">
        <is>
          <t>ЕК</t>
        </is>
      </c>
      <c r="M154" s="30" t="inlineStr">
        <is>
          <t>Да</t>
        </is>
      </c>
      <c r="N154" s="33">
        <f>HYPERLINK("https://scholar.google.com/citations?user=z0fd5hwAAAAJ&amp;hl=ru","https://scholar.google.com/citations?user=z0fd5hwAAAAJ&amp;hl=ru")</f>
        <v/>
      </c>
      <c r="O154" s="30" t="n">
        <v>68</v>
      </c>
      <c r="P154" s="30" t="n">
        <v>4</v>
      </c>
      <c r="Q154" s="33">
        <f>HYPERLINK("https://nure.ua/staff/svitlana-valeriyivna-grishko","https://nure.ua/staff/svitlana-valeriyivna-grishko")</f>
        <v/>
      </c>
      <c r="R154" s="63" t="inlineStr">
        <is>
          <t>Gryshko, Svitlana ; Gryshko, S.</t>
        </is>
      </c>
      <c r="S154" s="13" t="n"/>
      <c r="T154" s="13" t="n"/>
      <c r="U154" s="13" t="n"/>
      <c r="V154" s="13" t="n"/>
      <c r="W154" s="13" t="n"/>
      <c r="X154" s="13" t="n"/>
      <c r="Y154" s="13" t="n"/>
      <c r="Z154" s="13" t="n"/>
    </row>
    <row r="155" ht="15.75" customHeight="1" s="303">
      <c r="A155" s="22" t="n">
        <v>2934</v>
      </c>
      <c r="B155" s="23" t="inlineStr">
        <is>
          <t>ГРИЩЕНКО ТАМАРА БОРИСIВНА</t>
        </is>
      </c>
      <c r="C155" s="24" t="inlineStr">
        <is>
          <t>https://orcid.org/0000-0001-6494-9184</t>
        </is>
      </c>
      <c r="D155" s="42" t="inlineStr">
        <is>
          <t>https://www.scopus.com/authid/detail.uri?authorId=23994785200</t>
        </is>
      </c>
      <c r="E155" s="313" t="n">
        <v>7</v>
      </c>
      <c r="F155" s="313" t="n">
        <v>0</v>
      </c>
      <c r="G155" s="313" t="n">
        <v>0</v>
      </c>
      <c r="H155" s="100" t="n">
        <v>1</v>
      </c>
      <c r="I155" s="100" t="n">
        <v>0</v>
      </c>
      <c r="J155" s="100" t="n">
        <v>0</v>
      </c>
      <c r="K155" s="28" t="n">
        <v>40</v>
      </c>
      <c r="L155" s="39" t="inlineStr">
        <is>
          <t>Бібліотека</t>
        </is>
      </c>
      <c r="M155" s="30" t="inlineStr">
        <is>
          <t>Да</t>
        </is>
      </c>
      <c r="N155" s="33">
        <f>HYPERLINK("https://scholar.google.com/citations?user=rHScmpoAAAAJ","https://scholar.google.com/citations?user=rHScmpoAAAAJ")</f>
        <v/>
      </c>
      <c r="O155" s="30" t="n">
        <v>31</v>
      </c>
      <c r="P155" s="30" t="n">
        <v>4</v>
      </c>
      <c r="Q155" s="33">
        <f>HYPERLINK("https://nure.ua/staff/tamara-borisivna-grishhenko","https://nure.ua/staff/tamara-borisivna-grishhenko")</f>
        <v/>
      </c>
      <c r="R155" s="63" t="inlineStr">
        <is>
          <t>Gryshchenko, T. B. ; Gryshchenko, T. B. ; Grishchenko, T. B.</t>
        </is>
      </c>
      <c r="S155" s="13" t="n"/>
      <c r="T155" s="13" t="n"/>
      <c r="U155" s="13" t="n"/>
      <c r="V155" s="13" t="n"/>
      <c r="W155" s="13" t="n"/>
      <c r="X155" s="13" t="n"/>
      <c r="Y155" s="13" t="n"/>
      <c r="Z155" s="13" t="n"/>
    </row>
    <row r="156" ht="15.75" customHeight="1" s="303">
      <c r="A156" s="22" t="n">
        <v>1819</v>
      </c>
      <c r="B156" s="23" t="inlineStr">
        <is>
          <t>ГРІНЕНКО ТЕТЯНА ОЛЕКСІЇВНА</t>
        </is>
      </c>
      <c r="C156" s="24" t="n"/>
      <c r="D156" s="42" t="inlineStr">
        <is>
          <t>https://www.scopus.com/authid/detail.uri?authorId=57190444905</t>
        </is>
      </c>
      <c r="E156" s="313" t="n">
        <v>6</v>
      </c>
      <c r="F156" s="313" t="n">
        <v>8</v>
      </c>
      <c r="G156" s="313" t="n">
        <v>2</v>
      </c>
      <c r="H156" s="47" t="n"/>
      <c r="I156" s="47" t="n"/>
      <c r="J156" s="47" t="n"/>
      <c r="K156" s="28" t="n">
        <v>11</v>
      </c>
      <c r="L156" s="29" t="inlineStr">
        <is>
          <t>БІТ</t>
        </is>
      </c>
      <c r="M156" s="30" t="inlineStr">
        <is>
          <t>Да</t>
        </is>
      </c>
      <c r="N156" s="33">
        <f>HYPERLINK("https://scholar.google.com/citations?hl=ru&amp;user=ttknSJ4AAAAJ","https://scholar.google.com/citations?hl=ru&amp;user=ttknSJ4AAAAJ")</f>
        <v/>
      </c>
      <c r="O156" s="30" t="n">
        <v>40</v>
      </c>
      <c r="P156" s="30" t="n">
        <v>2</v>
      </c>
      <c r="Q156" s="33">
        <f>HYPERLINK("https://nure.ua/staff/tetjana-oleksiivna-grinenko","https://nure.ua/staff/tetjana-oleksiivna-grinenko")</f>
        <v/>
      </c>
      <c r="R156" s="63" t="inlineStr">
        <is>
          <t>Grinenko, Tetiana O. ; Grinenko, Tetiana ; Grinenko, T. O. ;  Hrinenko, T. O.</t>
        </is>
      </c>
      <c r="S156" s="13" t="n"/>
      <c r="T156" s="13" t="n"/>
      <c r="U156" s="13" t="n"/>
      <c r="V156" s="13" t="n"/>
      <c r="W156" s="13" t="n"/>
      <c r="X156" s="13" t="n"/>
      <c r="Y156" s="13" t="n"/>
      <c r="Z156" s="13" t="n"/>
    </row>
    <row r="157" ht="15.75" customHeight="1" s="303">
      <c r="A157" s="22" t="n">
        <v>7754</v>
      </c>
      <c r="B157" s="23" t="inlineStr">
        <is>
          <t>ГРОХОВА ГАННА ПАВЛІВНА</t>
        </is>
      </c>
      <c r="C157" s="24" t="n"/>
      <c r="D157" s="42" t="inlineStr">
        <is>
          <t>https://www.scopus.com/authid/detail.uri?authorId=57218436238&amp;amp;eid=2-s2.0-85089171492</t>
        </is>
      </c>
      <c r="E157" s="316" t="n">
        <v>1</v>
      </c>
      <c r="F157" s="316" t="n">
        <v>3</v>
      </c>
      <c r="G157" s="316" t="n">
        <v>1</v>
      </c>
      <c r="H157" s="47" t="n">
        <v>2</v>
      </c>
      <c r="I157" s="47" t="n">
        <v>0</v>
      </c>
      <c r="J157" s="47" t="n">
        <v>0</v>
      </c>
      <c r="K157" s="28" t="n">
        <v>14</v>
      </c>
      <c r="L157" s="44" t="inlineStr">
        <is>
          <t>ФВС</t>
        </is>
      </c>
      <c r="M157" s="30" t="inlineStr">
        <is>
          <t>Да</t>
        </is>
      </c>
      <c r="N157" s="33">
        <f>HYPERLINK("https://scholar.google.com/citations?user=fismzKIAAAAJ","https://scholar.google.com/citations?user=fismzKIAAAAJ")</f>
        <v/>
      </c>
      <c r="O157" s="30" t="n">
        <v>47</v>
      </c>
      <c r="P157" s="30" t="n">
        <v>4</v>
      </c>
      <c r="Q157" s="33">
        <f>HYPERLINK("https://nure.ua/staff/ganna-pavlivna-grohova","https://nure.ua/staff/ganna-pavlivna-grohova")</f>
        <v/>
      </c>
      <c r="R157" s="63" t="inlineStr">
        <is>
          <t>Grokhova, Ganna P. ; Grokhova, Ganna ; Grokhova, G.P.</t>
        </is>
      </c>
      <c r="S157" s="13" t="n"/>
      <c r="T157" s="13" t="n"/>
      <c r="U157" s="13" t="n"/>
      <c r="V157" s="13" t="n"/>
      <c r="W157" s="13" t="n"/>
      <c r="X157" s="13" t="n"/>
      <c r="Y157" s="13" t="n"/>
      <c r="Z157" s="13" t="n"/>
    </row>
    <row r="158" ht="15.75" customHeight="1" s="303">
      <c r="A158" s="22" t="n">
        <v>6664</v>
      </c>
      <c r="B158" s="23" t="inlineStr">
        <is>
          <t>ГРУЗДО ІРИНА ВОЛОДИМИРІВНА</t>
        </is>
      </c>
      <c r="C158" s="24" t="inlineStr">
        <is>
          <t>https://orcid.org/0000-0002-4399-2367</t>
        </is>
      </c>
      <c r="D158" s="42" t="inlineStr">
        <is>
          <t>https://www.scopus.com/authid/detail.uri?authorId=57207779367</t>
        </is>
      </c>
      <c r="E158" s="313" t="n">
        <v>4</v>
      </c>
      <c r="F158" s="313" t="n">
        <v>16</v>
      </c>
      <c r="G158" s="313" t="n">
        <v>2</v>
      </c>
      <c r="H158" s="100" t="n">
        <v>1</v>
      </c>
      <c r="I158" s="100" t="n">
        <v>0</v>
      </c>
      <c r="J158" s="100" t="n">
        <v>0</v>
      </c>
      <c r="K158" s="28" t="n">
        <v>0</v>
      </c>
      <c r="L158" s="44" t="inlineStr">
        <is>
          <t>ПІ</t>
        </is>
      </c>
      <c r="M158" s="30" t="inlineStr">
        <is>
          <t>Да</t>
        </is>
      </c>
      <c r="N158" s="33">
        <f>HYPERLINK("https://scholar.google.com/citations?user=RJ7GhtwAAAAJ","https://scholar.google.com/citations?user=RJ7GhtwAAAAJ")</f>
        <v/>
      </c>
      <c r="O158" s="30" t="n">
        <v>12</v>
      </c>
      <c r="P158" s="30" t="n">
        <v>2</v>
      </c>
      <c r="Q158" s="33">
        <f>HYPERLINK("https://nure.ua/staff/irina-volodimirivna-gruzdo","https://nure.ua/staff/irina-volodimirivna-gruzdo")</f>
        <v/>
      </c>
      <c r="R158" s="63" t="inlineStr">
        <is>
          <t>Gruzdo, Iryna ; Gruzdo, Irina ; Gruzdo, I.</t>
        </is>
      </c>
      <c r="S158" s="13" t="n"/>
      <c r="T158" s="13" t="n"/>
      <c r="U158" s="13" t="n"/>
      <c r="V158" s="13" t="n"/>
      <c r="W158" s="13" t="n"/>
      <c r="X158" s="13" t="n"/>
      <c r="Y158" s="13" t="n"/>
      <c r="Z158" s="13" t="n"/>
    </row>
    <row r="159" ht="15.75" customHeight="1" s="303">
      <c r="A159" s="22" t="n">
        <v>847</v>
      </c>
      <c r="B159" s="23" t="inlineStr">
        <is>
          <t>ГУБА МИКОЛА ІВАНОВИЧ</t>
        </is>
      </c>
      <c r="C159" s="24" t="inlineStr">
        <is>
          <t>http://orcid.org/0000-0002-5762-9884</t>
        </is>
      </c>
      <c r="D159" s="42" t="n"/>
      <c r="E159" s="315" t="n"/>
      <c r="F159" s="315" t="n"/>
      <c r="G159" s="315" t="n"/>
      <c r="H159" s="47" t="n"/>
      <c r="I159" s="47" t="n"/>
      <c r="J159" s="47" t="n"/>
      <c r="K159" s="28" t="n">
        <v>11</v>
      </c>
      <c r="L159" s="39" t="n"/>
      <c r="M159" s="30" t="inlineStr">
        <is>
          <t>Да</t>
        </is>
      </c>
      <c r="N159" s="33">
        <f>HYPERLINK("https://scholar.google.com/citations?user=ZW5OljMAAAAJ","https://scholar.google.com/citations?user=ZW5OljMAAAAJ")</f>
        <v/>
      </c>
      <c r="O159" s="30" t="n">
        <v>0</v>
      </c>
      <c r="P159" s="30" t="n">
        <v>0</v>
      </c>
      <c r="Q159" s="33">
        <f>HYPERLINK("https://nure.ua/staff/mikola-ivanovich-guba","https://nure.ua/staff/mikola-ivanovich-guba")</f>
        <v/>
      </c>
      <c r="R159" s="12" t="n"/>
      <c r="S159" s="13" t="n"/>
      <c r="T159" s="13" t="n"/>
      <c r="U159" s="13" t="n"/>
      <c r="V159" s="13" t="n"/>
      <c r="W159" s="13" t="n"/>
      <c r="X159" s="13" t="n"/>
      <c r="Y159" s="13" t="n"/>
      <c r="Z159" s="13" t="n"/>
    </row>
    <row r="160" ht="15.75" customHeight="1" s="303">
      <c r="A160" s="22" t="n">
        <v>4825</v>
      </c>
      <c r="B160" s="23" t="inlineStr">
        <is>
          <t>ГУБАРЕНКО ЄВГЕН ВІТАЛІЙОВИЧ</t>
        </is>
      </c>
      <c r="C160" s="24" t="inlineStr">
        <is>
          <t>https://orcid.org/0000-0001-8564-8487</t>
        </is>
      </c>
      <c r="D160" s="42" t="inlineStr">
        <is>
          <t>https://www.scopus.com/authid/detail.uri?authorId=57210336548&amp;amp;eid=2-s2.0-85070392992</t>
        </is>
      </c>
      <c r="E160" s="313" t="n">
        <v>8</v>
      </c>
      <c r="F160" s="313" t="n">
        <v>16</v>
      </c>
      <c r="G160" s="313" t="n">
        <v>3</v>
      </c>
      <c r="H160" s="47" t="n"/>
      <c r="I160" s="47" t="n"/>
      <c r="J160" s="47" t="n"/>
      <c r="K160" s="28" t="n">
        <v>11</v>
      </c>
      <c r="L160" s="44" t="inlineStr">
        <is>
          <t>СТ</t>
        </is>
      </c>
      <c r="M160" s="30" t="inlineStr">
        <is>
          <t>Да</t>
        </is>
      </c>
      <c r="N160" s="33">
        <f>HYPERLINK("https://scholar.google.com/citations?user=Ktxq8bwAAAAJ","https://scholar.google.com/citations?user=Ktxq8bwAAAAJ")</f>
        <v/>
      </c>
      <c r="O160" s="30" t="n">
        <v>41</v>
      </c>
      <c r="P160" s="30" t="n">
        <v>4</v>
      </c>
      <c r="Q160" s="33">
        <f>HYPERLINK("https://nure.ua/staff/yevgen-vitaliyovich-gubarenko","https://nure.ua/staff/yevgen-vitaliyovich-gubarenko")</f>
        <v/>
      </c>
      <c r="R160" s="63" t="inlineStr">
        <is>
          <t>Hubarenko, Yevhen ; Gubarenko, E. V. ; Hubarenko, Y.</t>
        </is>
      </c>
      <c r="S160" s="13" t="n"/>
      <c r="T160" s="13" t="n"/>
      <c r="U160" s="13" t="n"/>
      <c r="V160" s="13" t="n"/>
      <c r="W160" s="13" t="n"/>
      <c r="X160" s="13" t="n"/>
      <c r="Y160" s="13" t="n"/>
      <c r="Z160" s="13" t="n"/>
    </row>
    <row r="161" ht="15.75" customHeight="1" s="303">
      <c r="A161" s="22" t="n"/>
      <c r="B161" s="23" t="inlineStr">
        <is>
          <t>ГУБАРЕНКО МАРИНА СТАНІСЛАВІВНА</t>
        </is>
      </c>
      <c r="C161" s="24" t="n"/>
      <c r="D161" s="42" t="inlineStr">
        <is>
          <t>https://www.scopus.com/authid/detail.uri?authorId=57210336629&amp;amp;eid=2-s2.0-85070392992</t>
        </is>
      </c>
      <c r="E161" s="316" t="n">
        <v>7</v>
      </c>
      <c r="F161" s="316" t="n">
        <v>11</v>
      </c>
      <c r="G161" s="316" t="n">
        <v>2</v>
      </c>
      <c r="H161" s="47" t="n">
        <v>0</v>
      </c>
      <c r="I161" s="47" t="n">
        <v>0</v>
      </c>
      <c r="J161" s="47" t="n">
        <v>0</v>
      </c>
      <c r="K161" s="28" t="n"/>
      <c r="L161" s="44" t="inlineStr">
        <is>
          <t>СТ</t>
        </is>
      </c>
      <c r="M161" s="30" t="inlineStr">
        <is>
          <t>Да</t>
        </is>
      </c>
      <c r="N161" s="33">
        <f>HYPERLINK("https://scholar.google.com/citations?hl=ru&amp;user=YM8SrX0AAAAJ","https://scholar.google.com/citations?hl=ru&amp;user=YM8SrX0AAAAJ")</f>
        <v/>
      </c>
      <c r="O161" s="30" t="n">
        <v>2</v>
      </c>
      <c r="P161" s="30" t="n">
        <v>1</v>
      </c>
      <c r="Q161" s="30" t="n"/>
      <c r="R161" s="63" t="inlineStr">
        <is>
          <t>Gubarenko, M. S. ; Hubarenko, Maryna ; Gubarenko, M. S. ; Hubarenko, M.</t>
        </is>
      </c>
      <c r="S161" s="13" t="n"/>
      <c r="T161" s="13" t="n"/>
      <c r="U161" s="13" t="n"/>
      <c r="V161" s="13" t="n"/>
      <c r="W161" s="13" t="n"/>
      <c r="X161" s="13" t="n"/>
      <c r="Y161" s="13" t="n"/>
      <c r="Z161" s="13" t="n"/>
    </row>
    <row r="162" ht="15.75" customHeight="1" s="303">
      <c r="A162" s="22" t="n">
        <v>7667</v>
      </c>
      <c r="B162" s="23" t="inlineStr">
        <is>
          <t>ГУБАРЄВА ОЛЬГА СЕМЕНІВНА</t>
        </is>
      </c>
      <c r="C162" s="24" t="n"/>
      <c r="D162" s="42" t="n"/>
      <c r="E162" s="315" t="n"/>
      <c r="F162" s="315" t="n"/>
      <c r="G162" s="315" t="n"/>
      <c r="H162" s="47" t="n"/>
      <c r="I162" s="47" t="n"/>
      <c r="J162" s="47" t="n"/>
      <c r="K162" s="28" t="n">
        <v>0</v>
      </c>
      <c r="L162" s="39" t="inlineStr">
        <is>
          <t>ІМ</t>
        </is>
      </c>
      <c r="M162" s="30" t="inlineStr">
        <is>
          <t>Да</t>
        </is>
      </c>
      <c r="N162" s="33">
        <f>HYPERLINK("https://scholar.google.com/citations?hl=ru&amp;user=gVqO3W0AAAAJ","https://scholar.google.com/citations?hl=ru&amp;user=gVqO3W0AAAAJ")</f>
        <v/>
      </c>
      <c r="O162" s="30" t="n">
        <v>52</v>
      </c>
      <c r="P162" s="30" t="n">
        <v>2</v>
      </c>
      <c r="Q162" s="30" t="n"/>
      <c r="R162" s="12" t="n"/>
      <c r="S162" s="13" t="n"/>
      <c r="T162" s="13" t="n"/>
      <c r="U162" s="13" t="n"/>
      <c r="V162" s="13" t="n"/>
      <c r="W162" s="13" t="n"/>
      <c r="X162" s="13" t="n"/>
      <c r="Y162" s="13" t="n"/>
      <c r="Z162" s="13" t="n"/>
    </row>
    <row r="163" ht="15.75" customHeight="1" s="303">
      <c r="A163" s="22" t="n">
        <v>115</v>
      </c>
      <c r="B163" s="23" t="inlineStr">
        <is>
          <t>ГУБІН ВАДИМ ОЛЕКСАНДРОВИЧ</t>
        </is>
      </c>
      <c r="C163" s="24" t="inlineStr">
        <is>
          <t>https://orcid.org/0000-0003-1850-1930</t>
        </is>
      </c>
      <c r="D163" s="42" t="n"/>
      <c r="E163" s="315" t="n"/>
      <c r="F163" s="315" t="n"/>
      <c r="G163" s="315" t="n"/>
      <c r="H163" s="47" t="n"/>
      <c r="I163" s="47" t="n"/>
      <c r="J163" s="47" t="n"/>
      <c r="K163" s="28" t="n">
        <v>2</v>
      </c>
      <c r="L163" s="44" t="inlineStr">
        <is>
          <t>ШІ</t>
        </is>
      </c>
      <c r="M163" s="30" t="inlineStr">
        <is>
          <t>Да</t>
        </is>
      </c>
      <c r="N163" s="33">
        <f>HYPERLINK("https://scholar.google.com.ua/citations?user=rsISc_cAAAAJ&amp;hl","https://scholar.google.com.ua/citations?user=rsISc_cAAAAJ&amp;hl")</f>
        <v/>
      </c>
      <c r="O163" s="30" t="n">
        <v>0</v>
      </c>
      <c r="P163" s="30" t="n">
        <v>0</v>
      </c>
      <c r="Q163" s="33">
        <f>HYPERLINK("https://nure.ua/staff/vadim-oleksandrovich-gubin","https://nure.ua/staff/vadim-oleksandrovich-gubin")</f>
        <v/>
      </c>
      <c r="R163" s="12" t="n"/>
      <c r="S163" s="13" t="n"/>
      <c r="T163" s="13" t="n"/>
      <c r="U163" s="13" t="n"/>
      <c r="V163" s="13" t="n"/>
      <c r="W163" s="13" t="n"/>
      <c r="X163" s="13" t="n"/>
      <c r="Y163" s="13" t="n"/>
      <c r="Z163" s="13" t="n"/>
    </row>
    <row r="164" ht="15.75" customHeight="1" s="303">
      <c r="A164" s="22" t="n">
        <v>7584</v>
      </c>
      <c r="B164" s="23" t="inlineStr">
        <is>
          <t>ГУРІН ДМИТРО ВАЛЕРІЙОВИЧ</t>
        </is>
      </c>
      <c r="C164" s="24" t="inlineStr">
        <is>
          <t>https://orcid.org/0000-0002-2272-5227</t>
        </is>
      </c>
      <c r="D164" s="42" t="inlineStr">
        <is>
          <t>https://www.scopus.com/authid/detail.uri?authorId=57209640958&amp;amp;eid=2-s2.0-85068314441</t>
        </is>
      </c>
      <c r="E164" s="313" t="n">
        <v>2</v>
      </c>
      <c r="F164" s="313" t="n">
        <v>0</v>
      </c>
      <c r="G164" s="313" t="n">
        <v>0</v>
      </c>
      <c r="H164" s="100" t="n">
        <v>2</v>
      </c>
      <c r="I164" s="100" t="n">
        <v>0</v>
      </c>
      <c r="J164" s="100" t="n">
        <v>0</v>
      </c>
      <c r="K164" s="28" t="n">
        <v>5</v>
      </c>
      <c r="L164" s="44" t="inlineStr">
        <is>
          <t>КІТАМ</t>
        </is>
      </c>
      <c r="M164" s="30" t="inlineStr">
        <is>
          <t>Да</t>
        </is>
      </c>
      <c r="N164" s="33">
        <f>HYPERLINK("https://scholar.google.com/citations?user=ajATr1EAAAAJ","https://scholar.google.com/citations?user=ajATr1EAAAAJ")</f>
        <v/>
      </c>
      <c r="O164" s="30" t="n">
        <v>14</v>
      </c>
      <c r="P164" s="30" t="n">
        <v>3</v>
      </c>
      <c r="Q164" s="33">
        <f>HYPERLINK("https://nure.ua/staff/dmitro-valerijovich-gurin","https://nure.ua/staff/dmitro-valerijovich-gurin")</f>
        <v/>
      </c>
      <c r="R164" s="63" t="inlineStr">
        <is>
          <t>Gurin, D. V. ; Gurin, V. N. ; Gurin, D., V ; Gurin, D.V.</t>
        </is>
      </c>
      <c r="S164" s="13" t="n"/>
      <c r="T164" s="13" t="n"/>
      <c r="U164" s="13" t="n"/>
      <c r="V164" s="13" t="n"/>
      <c r="W164" s="13" t="n"/>
      <c r="X164" s="13" t="n"/>
      <c r="Y164" s="13" t="n"/>
      <c r="Z164" s="13" t="n"/>
    </row>
    <row r="165" ht="15.75" customHeight="1" s="303">
      <c r="A165" s="22" t="n">
        <v>238</v>
      </c>
      <c r="B165" s="23" t="inlineStr">
        <is>
          <t>ГУСАРОВА ІРИНА ГРИГОРІЇВНА</t>
        </is>
      </c>
      <c r="C165" s="24" t="inlineStr">
        <is>
          <t>https://orcid.org/0000-0002-1421-0864</t>
        </is>
      </c>
      <c r="D165" s="42" t="inlineStr">
        <is>
          <t>https://www.scopus.com/authid/detail.uri?authorId=57210360203&amp;amp;eid=2-s2.0-85070465777</t>
        </is>
      </c>
      <c r="E165" s="313" t="n">
        <v>3</v>
      </c>
      <c r="F165" s="313" t="n">
        <v>10</v>
      </c>
      <c r="G165" s="313" t="n">
        <v>1</v>
      </c>
      <c r="H165" s="100" t="n"/>
      <c r="I165" s="100" t="n"/>
      <c r="J165" s="100" t="n"/>
      <c r="K165" s="28" t="n">
        <v>29</v>
      </c>
      <c r="L165" s="44" t="inlineStr">
        <is>
          <t>ПМ</t>
        </is>
      </c>
      <c r="M165" s="30" t="inlineStr">
        <is>
          <t>Да</t>
        </is>
      </c>
      <c r="N165" s="33">
        <f>HYPERLINK("https://scholar.google.com/citations?user=ab5HhzgAAAAJ","https://scholar.google.com/citations?user=ab5HhzgAAAAJ")</f>
        <v/>
      </c>
      <c r="O165" s="30" t="n">
        <v>138</v>
      </c>
      <c r="P165" s="30" t="n">
        <v>7</v>
      </c>
      <c r="Q165" s="33">
        <f>HYPERLINK("https://nure.ua/staff/irina-grigoriyivna-gusarova","https://nure.ua/staff/irina-grigoriyivna-gusarova")</f>
        <v/>
      </c>
      <c r="R165" s="63" t="inlineStr">
        <is>
          <t>Husarova, Iryna ; Husarova, I.H.</t>
        </is>
      </c>
      <c r="S165" s="13" t="n"/>
      <c r="T165" s="13" t="n"/>
      <c r="U165" s="13" t="n"/>
      <c r="V165" s="13" t="n"/>
      <c r="W165" s="13" t="n"/>
      <c r="X165" s="13" t="n"/>
      <c r="Y165" s="13" t="n"/>
      <c r="Z165" s="13" t="n"/>
    </row>
    <row r="166" ht="15.75" customHeight="1" s="303">
      <c r="A166" s="34" t="n">
        <v>761</v>
      </c>
      <c r="B166" s="49" t="inlineStr">
        <is>
          <t>ГУСЯТІН ВОЛОДИМИР МИХАЙЛОВИЧ</t>
        </is>
      </c>
      <c r="C166" s="35" t="inlineStr">
        <is>
          <t>https://orcid.org/0000-0001-9271-5043</t>
        </is>
      </c>
      <c r="D166" s="36" t="inlineStr">
        <is>
          <t>https://www.scopus.com/authid/detail.uri?authorId=57194704318</t>
        </is>
      </c>
      <c r="E166" s="313" t="n">
        <v>2</v>
      </c>
      <c r="F166" s="313" t="n">
        <v>1</v>
      </c>
      <c r="G166" s="313" t="n">
        <v>1</v>
      </c>
      <c r="H166" s="51" t="n"/>
      <c r="I166" s="51" t="n"/>
      <c r="J166" s="51" t="n"/>
      <c r="K166" s="38" t="n">
        <v>74</v>
      </c>
      <c r="L166" s="40" t="n"/>
      <c r="M166" s="40" t="inlineStr">
        <is>
          <t>Нет</t>
        </is>
      </c>
      <c r="N166" s="41">
        <f>HYPERLINK("https://scholar.google.com/citations?user=nGoIsYUAAAAJ","https://scholar.google.com/citations?user=nGoIsYUAAAAJ")</f>
        <v/>
      </c>
      <c r="O166" s="40" t="n">
        <v>75</v>
      </c>
      <c r="P166" s="40" t="n">
        <v>5</v>
      </c>
      <c r="Q166" s="41">
        <f>HYPERLINK("https://nure.ua/staff/volodimir-mihaylovich-gusyatin","https://nure.ua/staff/volodimir-mihaylovich-gusyatin")</f>
        <v/>
      </c>
      <c r="R166" s="82" t="inlineStr">
        <is>
          <t>Gusiatin, Vladimir</t>
        </is>
      </c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 s="303">
      <c r="A167" s="22" t="n">
        <v>4146</v>
      </c>
      <c r="B167" s="23" t="inlineStr">
        <is>
          <t>ГУСЯТІН МАКСИМ ВОЛОДИМИРОВИЧ</t>
        </is>
      </c>
      <c r="C167" s="24" t="inlineStr">
        <is>
          <t>https://orcid.org/0000-0002-7884-8613</t>
        </is>
      </c>
      <c r="D167" s="42" t="inlineStr">
        <is>
          <t>https://www.scopus.com/authid/detail.uri?authorId=57194703502</t>
        </is>
      </c>
      <c r="E167" s="313" t="n">
        <v>2</v>
      </c>
      <c r="F167" s="313" t="n">
        <v>1</v>
      </c>
      <c r="G167" s="313" t="n">
        <v>1</v>
      </c>
      <c r="H167" s="47" t="n"/>
      <c r="I167" s="47" t="n"/>
      <c r="J167" s="47" t="n"/>
      <c r="K167" s="28" t="n">
        <v>8</v>
      </c>
      <c r="L167" s="29" t="inlineStr">
        <is>
          <t>ЕОМ</t>
        </is>
      </c>
      <c r="M167" s="30" t="inlineStr">
        <is>
          <t>Да</t>
        </is>
      </c>
      <c r="N167" s="33">
        <f>HYPERLINK("https://scholar.google.com.ua/citations?user=PZDpED0AAAAJ&amp;view_op","https://scholar.google.com.ua/citations?user=PZDpED0AAAAJ&amp;view_op")</f>
        <v/>
      </c>
      <c r="O167" s="30" t="n">
        <v>13</v>
      </c>
      <c r="P167" s="30" t="n">
        <v>2</v>
      </c>
      <c r="Q167" s="33">
        <f>HYPERLINK("https://nure.ua/staff/maksim-volodimirovich-gusyatin","https://nure.ua/staff/maksim-volodimirovich-gusyatin")</f>
        <v/>
      </c>
      <c r="R167" s="63" t="inlineStr">
        <is>
          <t>Gusiatin, Maksim</t>
        </is>
      </c>
      <c r="S167" s="13" t="n"/>
      <c r="T167" s="13" t="n"/>
      <c r="U167" s="13" t="n"/>
      <c r="V167" s="13" t="n"/>
      <c r="W167" s="13" t="n"/>
      <c r="X167" s="13" t="n"/>
      <c r="Y167" s="13" t="n"/>
      <c r="Z167" s="13" t="n"/>
    </row>
    <row r="168" ht="15.75" customHeight="1" s="303">
      <c r="A168" s="22" t="n">
        <v>5233</v>
      </c>
      <c r="B168" s="23" t="inlineStr">
        <is>
          <t>ГУЦА ОЛЕГ МИКОЛАЙОВИЧ</t>
        </is>
      </c>
      <c r="C168" s="24" t="inlineStr">
        <is>
          <t>https://orcid.org/0000-0002-0194-0315</t>
        </is>
      </c>
      <c r="D168" s="42" t="inlineStr">
        <is>
          <t>https://www.scopus.com/authid/detail.uri?authorId=57196298121</t>
        </is>
      </c>
      <c r="E168" s="313" t="n">
        <v>4</v>
      </c>
      <c r="F168" s="313" t="n">
        <v>0</v>
      </c>
      <c r="G168" s="313" t="n">
        <v>0</v>
      </c>
      <c r="H168" s="47" t="n">
        <v>0</v>
      </c>
      <c r="I168" s="47" t="n">
        <v>0</v>
      </c>
      <c r="J168" s="47" t="n">
        <v>0</v>
      </c>
      <c r="K168" s="28" t="n">
        <v>9</v>
      </c>
      <c r="L168" s="29" t="n"/>
      <c r="M168" s="30" t="inlineStr">
        <is>
          <t>Да</t>
        </is>
      </c>
      <c r="N168" s="33">
        <f>HYPERLINK("https://scholar.google.com/citations?user=78K-t-cAAAAJ","https://scholar.google.com/citations?user=78K-t-cAAAAJ")</f>
        <v/>
      </c>
      <c r="O168" s="30" t="n">
        <v>25</v>
      </c>
      <c r="P168" s="30" t="n">
        <v>3</v>
      </c>
      <c r="Q168" s="33">
        <f>HYPERLINK("https://nure.ua/staff/oleg-mikolayovich-gutsa","https://nure.ua/staff/oleg-mikolayovich-gutsa")</f>
        <v/>
      </c>
      <c r="R168" s="63" t="inlineStr">
        <is>
          <t>Hutsa, Oleh ; Hutsa, Oleh M. ; Hutsa, O. ; Hutsa, O. M.</t>
        </is>
      </c>
      <c r="S168" s="13" t="n"/>
      <c r="T168" s="13" t="n"/>
      <c r="U168" s="13" t="n"/>
      <c r="V168" s="13" t="n"/>
      <c r="W168" s="13" t="n"/>
      <c r="X168" s="13" t="n"/>
      <c r="Y168" s="13" t="n"/>
      <c r="Z168" s="13" t="n"/>
    </row>
    <row r="169" ht="15.75" customHeight="1" s="303">
      <c r="A169" s="22" t="n">
        <v>5870</v>
      </c>
      <c r="B169" s="23" t="inlineStr">
        <is>
          <t>ДАНИЛОВ АНДРІЙ ДМИТРОВИЧ</t>
        </is>
      </c>
      <c r="C169" s="24" t="inlineStr">
        <is>
          <t>https://orcid.org/0000-0003-4020-8052</t>
        </is>
      </c>
      <c r="D169" s="42" t="n"/>
      <c r="E169" s="315" t="n"/>
      <c r="F169" s="315" t="n"/>
      <c r="G169" s="315" t="n"/>
      <c r="H169" s="47" t="n"/>
      <c r="I169" s="47" t="n"/>
      <c r="J169" s="47" t="n"/>
      <c r="K169" s="28" t="n">
        <v>37</v>
      </c>
      <c r="L169" s="39" t="inlineStr">
        <is>
          <t>СІ</t>
        </is>
      </c>
      <c r="M169" s="30" t="inlineStr">
        <is>
          <t>Да</t>
        </is>
      </c>
      <c r="N169" s="33">
        <f>HYPERLINK("https://scholar.google.com/citations?user=RS0To2QAAAAJ","https://scholar.google.com/citations?user=RS0To2QAAAAJ")</f>
        <v/>
      </c>
      <c r="O169" s="30" t="n">
        <v>19</v>
      </c>
      <c r="P169" s="30" t="n">
        <v>3</v>
      </c>
      <c r="Q169" s="33">
        <f>HYPERLINK("https://nure.ua/staff/andriy-dmitrovich-danilov","https://nure.ua/staff/andriy-dmitrovich-danilov")</f>
        <v/>
      </c>
      <c r="R169" s="12" t="n"/>
      <c r="S169" s="13" t="n"/>
      <c r="T169" s="13" t="n"/>
      <c r="U169" s="13" t="n"/>
      <c r="V169" s="13" t="n"/>
      <c r="W169" s="13" t="n"/>
      <c r="X169" s="13" t="n"/>
      <c r="Y169" s="13" t="n"/>
      <c r="Z169" s="13" t="n"/>
    </row>
    <row r="170" ht="15.75" customHeight="1" s="303">
      <c r="A170" s="22" t="n">
        <v>69</v>
      </c>
      <c r="B170" s="23" t="inlineStr">
        <is>
          <t>ДАЦОК ОЛЕГ МИХАЙЛОВИЧ</t>
        </is>
      </c>
      <c r="C170" s="24" t="inlineStr">
        <is>
          <t>https://orcid.org/0000-0003-4489-3819</t>
        </is>
      </c>
      <c r="D170" s="42" t="inlineStr">
        <is>
          <t>https://www.scopus.com/authid/detail.uri?authorId=57209023773</t>
        </is>
      </c>
      <c r="E170" s="313" t="n">
        <v>5</v>
      </c>
      <c r="F170" s="313" t="n">
        <v>2</v>
      </c>
      <c r="G170" s="313" t="n">
        <v>1</v>
      </c>
      <c r="H170" s="47" t="n"/>
      <c r="I170" s="47" t="n"/>
      <c r="J170" s="47" t="n"/>
      <c r="K170" s="28" t="n">
        <v>20</v>
      </c>
      <c r="L170" s="29" t="inlineStr">
        <is>
          <t>БМІ</t>
        </is>
      </c>
      <c r="M170" s="30" t="inlineStr">
        <is>
          <t>Да</t>
        </is>
      </c>
      <c r="N170" s="33">
        <f>HYPERLINK("https://scholar.google.com/citations?user=4bXlqLcAAAAJ","https://scholar.google.com/citations?user=4bXlqLcAAAAJ")</f>
        <v/>
      </c>
      <c r="O170" s="30" t="n">
        <v>32</v>
      </c>
      <c r="P170" s="30" t="n">
        <v>3</v>
      </c>
      <c r="Q170" s="33">
        <f>HYPERLINK("https://nure.ua/staff/oleg-mihaylovich-datsok","https://nure.ua/staff/oleg-mihaylovich-datsok")</f>
        <v/>
      </c>
      <c r="R170" s="63" t="inlineStr">
        <is>
          <t xml:space="preserve">Datsok, Oleh ; Datsok, О. М. ; Datsok, O. </t>
        </is>
      </c>
      <c r="S170" s="13" t="n"/>
      <c r="T170" s="13" t="n"/>
      <c r="U170" s="13" t="n"/>
      <c r="V170" s="13" t="n"/>
      <c r="W170" s="13" t="n"/>
      <c r="X170" s="13" t="n"/>
      <c r="Y170" s="13" t="n"/>
      <c r="Z170" s="13" t="n"/>
    </row>
    <row r="171" ht="15.75" customHeight="1" s="303">
      <c r="A171" s="22" t="n">
        <v>58</v>
      </c>
      <c r="B171" s="23" t="inlineStr">
        <is>
          <t>ДАШЕНКОВА НАТАЛЯ МИКОЛАЇВНА</t>
        </is>
      </c>
      <c r="C171" s="24" t="inlineStr">
        <is>
          <t>https://orcid.org/0000-0002-8865-0838</t>
        </is>
      </c>
      <c r="D171" s="42" t="n"/>
      <c r="E171" s="315" t="n"/>
      <c r="F171" s="315" t="n"/>
      <c r="G171" s="315" t="n"/>
      <c r="H171" s="47" t="n"/>
      <c r="I171" s="47" t="n"/>
      <c r="J171" s="47" t="n"/>
      <c r="K171" s="28" t="n">
        <v>8</v>
      </c>
      <c r="L171" s="44" t="inlineStr">
        <is>
          <t>Філ.</t>
        </is>
      </c>
      <c r="M171" s="30" t="inlineStr">
        <is>
          <t>Да</t>
        </is>
      </c>
      <c r="N171" s="33">
        <f>HYPERLINK("https://scholar.google.com/citations?user=JE7V1ZIAAAAJ","https://scholar.google.com/citations?user=JE7V1ZIAAAAJ")</f>
        <v/>
      </c>
      <c r="O171" s="30" t="n">
        <v>2</v>
      </c>
      <c r="P171" s="30" t="n">
        <v>1</v>
      </c>
      <c r="Q171" s="33">
        <f>HYPERLINK("https://nure.ua/staff/natalya-mikolayivna-dashenkova","https://nure.ua/staff/natalya-mikolayivna-dashenkova")</f>
        <v/>
      </c>
      <c r="R171" s="12" t="n"/>
      <c r="S171" s="13" t="n"/>
      <c r="T171" s="13" t="n"/>
      <c r="U171" s="13" t="n"/>
      <c r="V171" s="13" t="n"/>
      <c r="W171" s="13" t="n"/>
      <c r="X171" s="13" t="n"/>
      <c r="Y171" s="13" t="n"/>
      <c r="Z171" s="13" t="n"/>
    </row>
    <row r="172" ht="15.75" customHeight="1" s="303">
      <c r="A172" s="22" t="n">
        <v>4719</v>
      </c>
      <c r="B172" s="23" t="inlineStr">
        <is>
          <t>ДЕГТЯРЬОВ ОЛЕКСАНДР ВАЛЕНТИНОВИЧ</t>
        </is>
      </c>
      <c r="C172" s="24" t="inlineStr">
        <is>
          <t>https://orcid.org/0000-0002-3187-1621</t>
        </is>
      </c>
      <c r="D172" s="42" t="inlineStr">
        <is>
          <t>https://www.scopus.com/authid/detail.uri?authorId=56652460600</t>
        </is>
      </c>
      <c r="E172" s="313" t="n">
        <v>2</v>
      </c>
      <c r="F172" s="313" t="n">
        <v>1</v>
      </c>
      <c r="G172" s="313" t="n">
        <v>1</v>
      </c>
      <c r="H172" s="100" t="n">
        <v>0</v>
      </c>
      <c r="I172" s="100" t="n">
        <v>0</v>
      </c>
      <c r="J172" s="100" t="n">
        <v>0</v>
      </c>
      <c r="K172" s="28" t="n">
        <v>10</v>
      </c>
      <c r="L172" s="29" t="inlineStr">
        <is>
          <t>МТЕ</t>
        </is>
      </c>
      <c r="M172" s="30" t="inlineStr">
        <is>
          <t>Да</t>
        </is>
      </c>
      <c r="N172" s="33">
        <f>HYPERLINK("https://scholar.google.com/citations?user=SI99bd4AAAAJ","https://scholar.google.com/citations?user=SI99bd4AAAAJ")</f>
        <v/>
      </c>
      <c r="O172" s="30" t="n">
        <v>4</v>
      </c>
      <c r="P172" s="30" t="n">
        <v>2</v>
      </c>
      <c r="Q172" s="33">
        <f>HYPERLINK("https://nure.ua/staff/oleksandr-valentinovich-degtyarov","https://nure.ua/staff/oleksandr-valentinovich-degtyarov")</f>
        <v/>
      </c>
      <c r="R172" s="63" t="inlineStr">
        <is>
          <t>Degtyarev, A. V. ; Degtiarov, O. V. ; Degtyarev, A. V.</t>
        </is>
      </c>
      <c r="S172" s="13" t="n"/>
      <c r="T172" s="13" t="n"/>
      <c r="U172" s="13" t="n"/>
      <c r="V172" s="13" t="n"/>
      <c r="W172" s="13" t="n"/>
      <c r="X172" s="13" t="n"/>
      <c r="Y172" s="13" t="n"/>
      <c r="Z172" s="13" t="n"/>
    </row>
    <row r="173" ht="15.75" customHeight="1" s="303">
      <c r="A173" s="22" t="n">
        <v>4840</v>
      </c>
      <c r="B173" s="23" t="inlineStr">
        <is>
          <t>ДЕЙНЕКО АНАСТАСІЯ ОЛЕКСАНДРІВНА</t>
        </is>
      </c>
      <c r="C173" s="24" t="inlineStr">
        <is>
          <t>https://orcid.org/0000-0002-3279-3135</t>
        </is>
      </c>
      <c r="D173" s="42" t="inlineStr">
        <is>
          <t>https://www.scopus.com/authid/detail.uri?authorId=56940612600</t>
        </is>
      </c>
      <c r="E173" s="313" t="n">
        <v>24</v>
      </c>
      <c r="F173" s="313" t="n">
        <v>84</v>
      </c>
      <c r="G173" s="313" t="n">
        <v>5</v>
      </c>
      <c r="H173" s="100" t="n">
        <v>10</v>
      </c>
      <c r="I173" s="100" t="n">
        <v>25</v>
      </c>
      <c r="J173" s="100" t="n">
        <v>3</v>
      </c>
      <c r="K173" s="28" t="n">
        <v>16</v>
      </c>
      <c r="L173" s="44" t="inlineStr">
        <is>
          <t>ШІ</t>
        </is>
      </c>
      <c r="M173" s="30" t="inlineStr">
        <is>
          <t>Да</t>
        </is>
      </c>
      <c r="N173" s="33">
        <f>HYPERLINK("https://scholar.google.com/citations?user=T7hLe94AAAAJ","https://scholar.google.com/citations?user=T7hLe94AAAAJ")</f>
        <v/>
      </c>
      <c r="O173" s="30" t="n">
        <v>23</v>
      </c>
      <c r="P173" s="30" t="n">
        <v>2</v>
      </c>
      <c r="Q173" s="33">
        <f>HYPERLINK("https://nure.ua/staff/anastasiya-oleksandrivna-deyneko","https://nure.ua/staff/anastasiya-oleksandrivna-deyneko")</f>
        <v/>
      </c>
      <c r="R173" s="63" t="inlineStr">
        <is>
          <t>Deineko, Anastasiia O. ; Deineko, A. A. ; Deineko, A. O. ; Deineko, Anastasiia ; Deyneko, Anastasiya ; Deineko, Anastasiya</t>
        </is>
      </c>
      <c r="S173" s="13" t="n"/>
      <c r="T173" s="13" t="n"/>
      <c r="U173" s="13" t="n"/>
      <c r="V173" s="13" t="n"/>
      <c r="W173" s="13" t="n"/>
      <c r="X173" s="13" t="n"/>
      <c r="Y173" s="13" t="n"/>
      <c r="Z173" s="13" t="n"/>
    </row>
    <row r="174" ht="15.75" customHeight="1" s="303">
      <c r="A174" s="22" t="n">
        <v>1515</v>
      </c>
      <c r="B174" s="23" t="inlineStr">
        <is>
          <t>ДЕЙНЕКО ЖАННА ВАЛЕНТИНІВНА</t>
        </is>
      </c>
      <c r="C174" s="24" t="inlineStr">
        <is>
          <t>https://orcid.org/0000-0001-6747-9130</t>
        </is>
      </c>
      <c r="D174" s="42" t="inlineStr">
        <is>
          <t>https://www.scopus.com/authid/detail.uri?authorId=57199330199</t>
        </is>
      </c>
      <c r="E174" s="313" t="n">
        <v>7</v>
      </c>
      <c r="F174" s="313" t="n">
        <v>37</v>
      </c>
      <c r="G174" s="313" t="n">
        <v>4</v>
      </c>
      <c r="H174" s="100" t="n"/>
      <c r="I174" s="100" t="n"/>
      <c r="J174" s="100" t="n"/>
      <c r="K174" s="28" t="n">
        <v>37</v>
      </c>
      <c r="L174" s="44" t="inlineStr">
        <is>
          <t>МСТ</t>
        </is>
      </c>
      <c r="M174" s="30" t="inlineStr">
        <is>
          <t>Да</t>
        </is>
      </c>
      <c r="N174" s="33">
        <f>HYPERLINK("https://scholar.google.com/citations?user=8yZEJ3IAAAAJ","https://scholar.google.com/citations?user=8yZEJ3IAAAAJ")</f>
        <v/>
      </c>
      <c r="O174" s="30" t="n">
        <v>150</v>
      </c>
      <c r="P174" s="30" t="n">
        <v>7</v>
      </c>
      <c r="Q174" s="33">
        <f>HYPERLINK("https://nure.ua/staff/zhanna-valentinivna-deyneko","https://nure.ua/staff/zhanna-valentinivna-deyneko")</f>
        <v/>
      </c>
      <c r="R174" s="63" t="inlineStr">
        <is>
          <t>Deineko, Zhanna ; Deineko, Zhanna V. ; Deyneko, Zhanna ; Deineko, Z.</t>
        </is>
      </c>
      <c r="S174" s="13" t="n"/>
      <c r="T174" s="13" t="n"/>
      <c r="U174" s="13" t="n"/>
      <c r="V174" s="13" t="n"/>
      <c r="W174" s="13" t="n"/>
      <c r="X174" s="13" t="n"/>
      <c r="Y174" s="13" t="n"/>
      <c r="Z174" s="13" t="n"/>
    </row>
    <row r="175" ht="15.75" customHeight="1" s="303">
      <c r="A175" s="22" t="n">
        <v>1212</v>
      </c>
      <c r="B175" s="23" t="inlineStr">
        <is>
          <t>ДЕМЕНТЬЄВА ТЕТЯНА ІВАНІВНА</t>
        </is>
      </c>
      <c r="C175" s="24" t="inlineStr">
        <is>
          <t>https://orcid.org/0000-0001-8855-7556</t>
        </is>
      </c>
      <c r="D175" s="42" t="n"/>
      <c r="E175" s="315" t="n"/>
      <c r="F175" s="315" t="n"/>
      <c r="G175" s="315" t="n"/>
      <c r="H175" s="47" t="n"/>
      <c r="I175" s="47" t="n"/>
      <c r="J175" s="47" t="n"/>
      <c r="K175" s="28" t="n">
        <v>0</v>
      </c>
      <c r="L175" s="39" t="inlineStr">
        <is>
          <t>МП</t>
        </is>
      </c>
      <c r="M175" s="30" t="inlineStr">
        <is>
          <t>Да</t>
        </is>
      </c>
      <c r="N175" s="33">
        <f>HYPERLINK("https://scholar.google.com/citations?user=nHdwrO4AAAAJ","https://scholar.google.com/citations?user=nHdwrO4AAAAJ")</f>
        <v/>
      </c>
      <c r="O175" s="30" t="n">
        <v>72</v>
      </c>
      <c r="P175" s="30" t="n">
        <v>2</v>
      </c>
      <c r="Q175" s="33">
        <f>HYPERLINK("https://nure.ua/staff/tetyana-ivanivna-dementyeva","https://nure.ua/staff/tetyana-ivanivna-dementyeva")</f>
        <v/>
      </c>
      <c r="R175" s="12" t="n"/>
      <c r="S175" s="13" t="n"/>
      <c r="T175" s="13" t="n"/>
      <c r="U175" s="13" t="n"/>
      <c r="V175" s="13" t="n"/>
      <c r="W175" s="13" t="n"/>
      <c r="X175" s="13" t="n"/>
      <c r="Y175" s="13" t="n"/>
      <c r="Z175" s="13" t="n"/>
    </row>
    <row r="176" ht="15.75" customHeight="1" s="303">
      <c r="A176" s="22" t="n">
        <v>1842</v>
      </c>
      <c r="B176" s="23" t="inlineStr">
        <is>
          <t>ДЕМСЬКА НАТАЛІЯ ПАВЛІВНА</t>
        </is>
      </c>
      <c r="C176" s="24" t="inlineStr">
        <is>
          <t>https://orcid.org/0000-0002-9931-9964</t>
        </is>
      </c>
      <c r="D176" s="42" t="inlineStr">
        <is>
          <t>https://www.scopus.com/authid/detail.uri?authorId=57193449011</t>
        </is>
      </c>
      <c r="E176" s="313" t="n">
        <v>5</v>
      </c>
      <c r="F176" s="313" t="n">
        <v>1</v>
      </c>
      <c r="G176" s="313" t="n">
        <v>1</v>
      </c>
      <c r="H176" s="47" t="n"/>
      <c r="I176" s="47" t="n"/>
      <c r="J176" s="47" t="n"/>
      <c r="K176" s="28" t="n">
        <v>15</v>
      </c>
      <c r="L176" s="44" t="inlineStr">
        <is>
          <t>КІТАМ</t>
        </is>
      </c>
      <c r="M176" s="30" t="inlineStr">
        <is>
          <t>Да</t>
        </is>
      </c>
      <c r="N176" s="33">
        <f>HYPERLINK("https://scholar.google.com/citations?user=_k9WQnQAAAAJ","https://scholar.google.com/citations?user=_k9WQnQAAAAJ")</f>
        <v/>
      </c>
      <c r="O176" s="30" t="n">
        <v>34</v>
      </c>
      <c r="P176" s="30" t="n">
        <v>3</v>
      </c>
      <c r="Q176" s="33">
        <f>HYPERLINK("https://nure.ua/staff/nataliya-pavlivna-demska","https://nure.ua/staff/nataliya-pavlivna-demska")</f>
        <v/>
      </c>
      <c r="R176" s="13" t="inlineStr">
        <is>
          <t>Demska, N. ;  Demska, Nataliia</t>
        </is>
      </c>
      <c r="S176" s="13" t="n"/>
      <c r="T176" s="13" t="n"/>
      <c r="U176" s="13" t="n"/>
      <c r="V176" s="13" t="n"/>
      <c r="W176" s="13" t="n"/>
      <c r="X176" s="13" t="n"/>
      <c r="Y176" s="13" t="n"/>
      <c r="Z176" s="13" t="n"/>
    </row>
    <row r="177" ht="15.75" customHeight="1" s="303">
      <c r="A177" s="22" t="n">
        <v>7</v>
      </c>
      <c r="B177" s="23" t="inlineStr">
        <is>
          <t>ДЕМЧЕНКО ВІКТОРІЯ АНАТОЛІЇВНА</t>
        </is>
      </c>
      <c r="C177" s="24" t="inlineStr">
        <is>
          <t>https://orcid.org/0000-0003-1036-5436</t>
        </is>
      </c>
      <c r="D177" s="42" t="n"/>
      <c r="E177" s="315" t="n"/>
      <c r="F177" s="315" t="n"/>
      <c r="G177" s="315" t="n"/>
      <c r="H177" s="47" t="n"/>
      <c r="I177" s="47" t="n"/>
      <c r="J177" s="47" t="n"/>
      <c r="K177" s="28" t="n">
        <v>0</v>
      </c>
      <c r="L177" s="39" t="inlineStr">
        <is>
          <t>МП</t>
        </is>
      </c>
      <c r="M177" s="30" t="inlineStr">
        <is>
          <t>Да</t>
        </is>
      </c>
      <c r="N177" s="33">
        <f>HYPERLINK("https://scholar.google.com.ua/citations?hl=ru&amp;user=upb_9-oAAAAJ","https://scholar.google.com.ua/citations?hl=ru&amp;user=upb_9-oAAAAJ")</f>
        <v/>
      </c>
      <c r="O177" s="30" t="n">
        <v>0</v>
      </c>
      <c r="P177" s="30" t="n">
        <v>0</v>
      </c>
      <c r="Q177" s="33">
        <f>HYPERLINK("https://nure.ua/staff/viktoriya-anatoliyivna-demchenko","https://nure.ua/staff/viktoriya-anatoliyivna-demchenko")</f>
        <v/>
      </c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</row>
    <row r="178" ht="15.75" customHeight="1" s="303">
      <c r="A178" s="22" t="n">
        <v>87</v>
      </c>
      <c r="B178" s="23" t="inlineStr">
        <is>
          <t>ДЕРКАЧ ГАЛИНА ОЛЕКСАНДРІВНА</t>
        </is>
      </c>
      <c r="C178" s="24" t="inlineStr">
        <is>
          <t>https://orcid.org/0000-0003-1825-399X</t>
        </is>
      </c>
      <c r="D178" s="42" t="n"/>
      <c r="E178" s="315" t="n"/>
      <c r="F178" s="315" t="n"/>
      <c r="G178" s="315" t="n"/>
      <c r="H178" s="47" t="n"/>
      <c r="I178" s="47" t="n"/>
      <c r="J178" s="47" t="n"/>
      <c r="K178" s="28" t="n">
        <v>0</v>
      </c>
      <c r="L178" s="39" t="inlineStr">
        <is>
          <t>МП</t>
        </is>
      </c>
      <c r="M178" s="30" t="inlineStr">
        <is>
          <t>Да</t>
        </is>
      </c>
      <c r="N178" s="33">
        <f>HYPERLINK("https://scholar.google.com.ua/citations?hl=ru&amp;user=hIrNL38AAAAJ","https://scholar.google.com.ua/citations?hl=ru&amp;user=hIrNL38AAAAJ")</f>
        <v/>
      </c>
      <c r="O178" s="30" t="n">
        <v>3</v>
      </c>
      <c r="P178" s="30" t="n">
        <v>1</v>
      </c>
      <c r="Q178" s="33">
        <f>HYPERLINK("https://nure.ua/staff/galina-oleksandrivna-derkach","https://nure.ua/staff/galina-oleksandrivna-derkach")</f>
        <v/>
      </c>
      <c r="R178" s="12" t="n"/>
      <c r="S178" s="13" t="n"/>
      <c r="T178" s="13" t="n"/>
      <c r="U178" s="13" t="n"/>
      <c r="V178" s="13" t="n"/>
      <c r="W178" s="13" t="n"/>
      <c r="X178" s="13" t="n"/>
      <c r="Y178" s="13" t="n"/>
      <c r="Z178" s="13" t="n"/>
    </row>
    <row r="179" ht="15.75" customHeight="1" s="303">
      <c r="A179" s="34" t="n">
        <v>6915</v>
      </c>
      <c r="B179" s="49" t="inlineStr">
        <is>
          <t>ДЕРКАЧ ЛЮБОВ ПАВЛІВНА</t>
        </is>
      </c>
      <c r="C179" s="35" t="n"/>
      <c r="D179" s="36" t="n"/>
      <c r="E179" s="315" t="n"/>
      <c r="F179" s="315" t="n"/>
      <c r="G179" s="315" t="n"/>
      <c r="H179" s="51" t="n"/>
      <c r="I179" s="51" t="n"/>
      <c r="J179" s="51" t="n"/>
      <c r="K179" s="38" t="n">
        <v>1</v>
      </c>
      <c r="L179" s="40" t="n"/>
      <c r="M179" s="40" t="inlineStr">
        <is>
          <t>Нет</t>
        </is>
      </c>
      <c r="N179" s="40" t="n"/>
      <c r="O179" s="40" t="n"/>
      <c r="P179" s="40" t="n"/>
      <c r="Q179" s="40" t="n"/>
      <c r="R179" s="52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 s="303">
      <c r="A180" s="22" t="n">
        <v>541</v>
      </c>
      <c r="B180" s="23" t="inlineStr">
        <is>
          <t>ДЗЮБЕНКО ВОЛОДИМИР ФЕДОРОВИЧ</t>
        </is>
      </c>
      <c r="C180" s="24" t="inlineStr">
        <is>
          <t>https://orcid.org/0000-0003-2208-1166</t>
        </is>
      </c>
      <c r="D180" s="42" t="n"/>
      <c r="E180" s="315" t="n"/>
      <c r="F180" s="315" t="n"/>
      <c r="G180" s="315" t="n"/>
      <c r="H180" s="47" t="n"/>
      <c r="I180" s="47" t="n"/>
      <c r="J180" s="47" t="n"/>
      <c r="K180" s="28" t="n">
        <v>5</v>
      </c>
      <c r="L180" s="29" t="inlineStr">
        <is>
          <t>ЕОМ</t>
        </is>
      </c>
      <c r="M180" s="30" t="inlineStr">
        <is>
          <t>Да</t>
        </is>
      </c>
      <c r="N180" s="33">
        <f>HYPERLINK("https://scholar.google.com/citations?user=ITC4M5EAAAAJ","https://scholar.google.com/citations?user=ITC4M5EAAAAJ")</f>
        <v/>
      </c>
      <c r="O180" s="30" t="n">
        <v>1</v>
      </c>
      <c r="P180" s="30" t="n">
        <v>1</v>
      </c>
      <c r="Q180" s="33">
        <f>HYPERLINK("https://nure.ua/staff/volodimir-fedorovich-dzyubenko","https://nure.ua/staff/volodimir-fedorovich-dzyubenko")</f>
        <v/>
      </c>
      <c r="R180" s="12" t="n"/>
      <c r="S180" s="13" t="n"/>
      <c r="T180" s="13" t="n"/>
      <c r="U180" s="13" t="n"/>
      <c r="V180" s="13" t="n"/>
      <c r="W180" s="13" t="n"/>
      <c r="X180" s="13" t="n"/>
      <c r="Y180" s="13" t="n"/>
      <c r="Z180" s="13" t="n"/>
    </row>
    <row r="181" ht="15.75" customHeight="1" s="303">
      <c r="A181" s="34" t="n">
        <v>930</v>
      </c>
      <c r="B181" s="49" t="inlineStr">
        <is>
          <t>ДЗЮБЕНКО МИХАЙЛО ІВАНОВИЧ</t>
        </is>
      </c>
      <c r="C181" s="35" t="n"/>
      <c r="D181" s="36" t="inlineStr">
        <is>
          <t>https://www.scopus.com/authid/detail.uri?authorId=6603636403</t>
        </is>
      </c>
      <c r="E181" s="313" t="n">
        <v>77</v>
      </c>
      <c r="F181" s="313" t="n">
        <v>107</v>
      </c>
      <c r="G181" s="313" t="n">
        <v>5</v>
      </c>
      <c r="H181" s="37" t="n">
        <v>51</v>
      </c>
      <c r="I181" s="37" t="n">
        <v>113</v>
      </c>
      <c r="J181" s="37" t="n">
        <v>6</v>
      </c>
      <c r="K181" s="38" t="n">
        <v>5</v>
      </c>
      <c r="L181" s="40" t="n"/>
      <c r="M181" s="40" t="inlineStr">
        <is>
          <t>Нет</t>
        </is>
      </c>
      <c r="N181" s="41">
        <f>HYPERLINK("https://scholar.google.com.ua/citations?hl=ru&amp;user=v6BkajYAAAAJ","https://scholar.google.com.ua/citations?hl=ru&amp;user=v6BkajYAAAAJ")</f>
        <v/>
      </c>
      <c r="O181" s="40" t="n">
        <v>69</v>
      </c>
      <c r="P181" s="40" t="n">
        <v>5</v>
      </c>
      <c r="Q181" s="41">
        <f>HYPERLINK("https://nure.ua/staff/mihaylo-ivanovich-dzyubenko","https://nure.ua/staff/mihaylo-ivanovich-dzyubenko")</f>
        <v/>
      </c>
      <c r="R181" s="82" t="inlineStr">
        <is>
          <t>Dzyubenko, M. I. ; Dzyubenko, M. I. ; Dzyubenko, I. ; Dzyubenko, M. І. ; Dzjubenko, M. I. ; Dzyubenko, Mikhail ; Dzubenko, M. I. ; Dzjubenko, M. ; Dzybenko, M. I. ; DZYUBENKO, MI ; Dzyubenko, M., I ; Dzyubenko, M.</t>
        </is>
      </c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 s="303">
      <c r="A182" s="22" t="n">
        <v>1675</v>
      </c>
      <c r="B182" s="23" t="inlineStr">
        <is>
          <t>ДІДЕНКО ЄВГЕН ВІТАЛІЙОВИЧ</t>
        </is>
      </c>
      <c r="C182" s="24" t="inlineStr">
        <is>
          <t>https://orcid.org/0000-0002-5555-8429</t>
        </is>
      </c>
      <c r="D182" s="42" t="inlineStr">
        <is>
          <t>https://www.scopus.com/authid/detail.uri?authorId=57205547513&amp;amp;eid=2-s2.0-85060482029</t>
        </is>
      </c>
      <c r="E182" s="313" t="n">
        <v>1</v>
      </c>
      <c r="F182" s="313" t="n">
        <v>11</v>
      </c>
      <c r="G182" s="313" t="n">
        <v>1</v>
      </c>
      <c r="H182" s="100" t="n">
        <v>1</v>
      </c>
      <c r="I182" s="100" t="n">
        <v>2</v>
      </c>
      <c r="J182" s="100" t="n">
        <v>1</v>
      </c>
      <c r="K182" s="28" t="n">
        <v>2</v>
      </c>
      <c r="L182" s="29" t="inlineStr">
        <is>
          <t>ЕК</t>
        </is>
      </c>
      <c r="M182" s="30" t="inlineStr">
        <is>
          <t>Да</t>
        </is>
      </c>
      <c r="N182" s="33">
        <f>HYPERLINK("https://scholar.google.com.ua/citations?user=ioaaVPgAAAAJ","https://scholar.google.com.ua/citations?user=ioaaVPgAAAAJ")</f>
        <v/>
      </c>
      <c r="O182" s="30" t="n">
        <v>7</v>
      </c>
      <c r="P182" s="30" t="n">
        <v>1</v>
      </c>
      <c r="Q182" s="33">
        <f>HYPERLINK("https://nure.ua/staff/yevgen-vitaliyovich-didenko","https://nure.ua/staff/yevgen-vitaliyovich-didenko")</f>
        <v/>
      </c>
      <c r="R182" s="63" t="inlineStr">
        <is>
          <t>Didenko, Evgen</t>
        </is>
      </c>
      <c r="S182" s="13" t="n"/>
      <c r="T182" s="13" t="n"/>
      <c r="U182" s="13" t="n"/>
      <c r="V182" s="13" t="n"/>
      <c r="W182" s="13" t="n"/>
      <c r="X182" s="13" t="n"/>
      <c r="Y182" s="13" t="n"/>
      <c r="Z182" s="13" t="n"/>
    </row>
    <row r="183" ht="15.75" customHeight="1" s="303">
      <c r="A183" s="22" t="n">
        <v>1259</v>
      </c>
      <c r="B183" s="23" t="inlineStr">
        <is>
          <t>ДІДЮК НАТАЛЯ ОЛЕКСАНДРІВНА</t>
        </is>
      </c>
      <c r="C183" s="24" t="n"/>
      <c r="D183" s="42" t="n"/>
      <c r="E183" s="315" t="n"/>
      <c r="F183" s="315" t="n"/>
      <c r="G183" s="315" t="n"/>
      <c r="H183" s="47" t="n"/>
      <c r="I183" s="47" t="n"/>
      <c r="J183" s="47" t="n"/>
      <c r="K183" s="28" t="n">
        <v>2</v>
      </c>
      <c r="L183" s="44" t="inlineStr">
        <is>
          <t>ФВС</t>
        </is>
      </c>
      <c r="M183" s="30" t="inlineStr">
        <is>
          <t>Да</t>
        </is>
      </c>
      <c r="N183" s="33">
        <f>HYPERLINK("https://scholar.google.com/citations?hl=ru&amp;user=751M1bQAAAAJ","https://scholar.google.com/citations?hl=ru&amp;user=751M1bQAAAAJ")</f>
        <v/>
      </c>
      <c r="O183" s="30" t="n">
        <v>2</v>
      </c>
      <c r="P183" s="30" t="n">
        <v>1</v>
      </c>
      <c r="Q183" s="33">
        <f>HYPERLINK("https://nure.ua/staff/natalja-oleksandrivna-didjuk","https://nure.ua/staff/natalja-oleksandrivna-didjuk")</f>
        <v/>
      </c>
      <c r="R183" s="12" t="n"/>
      <c r="S183" s="13" t="n"/>
      <c r="T183" s="13" t="n"/>
      <c r="U183" s="13" t="n"/>
      <c r="V183" s="13" t="n"/>
      <c r="W183" s="13" t="n"/>
      <c r="X183" s="13" t="n"/>
      <c r="Y183" s="13" t="n"/>
      <c r="Z183" s="13" t="n"/>
    </row>
    <row r="184" ht="15.75" customHeight="1" s="303">
      <c r="A184" s="22" t="n">
        <v>4915</v>
      </c>
      <c r="B184" s="23" t="inlineStr">
        <is>
          <t>ДОБРИНІН ІГОР СТАНІСЛАВОВИЧ</t>
        </is>
      </c>
      <c r="C184" s="24" t="inlineStr">
        <is>
          <t>https://orcid.org/0000-0001-8910-2609</t>
        </is>
      </c>
      <c r="D184" s="42" t="inlineStr">
        <is>
          <t>https://www.scopus.com/authid/detail.uri?origin=AuthorProfile&amp;authorId=57207768136</t>
        </is>
      </c>
      <c r="E184" s="313" t="n">
        <v>3</v>
      </c>
      <c r="F184" s="313" t="n">
        <v>24</v>
      </c>
      <c r="G184" s="313" t="n">
        <v>2</v>
      </c>
      <c r="H184" s="100" t="n">
        <v>1</v>
      </c>
      <c r="I184" s="100" t="n">
        <v>0</v>
      </c>
      <c r="J184" s="100" t="n">
        <v>0</v>
      </c>
      <c r="K184" s="28" t="n">
        <v>6</v>
      </c>
      <c r="L184" s="29" t="inlineStr">
        <is>
          <t>ІКІ</t>
        </is>
      </c>
      <c r="M184" s="30" t="inlineStr">
        <is>
          <t>Да</t>
        </is>
      </c>
      <c r="N184" s="33">
        <f>HYPERLINK("https://scholar.google.com/citations?user=OIoqFq8AAAAJ","https://scholar.google.com/citations?user=OIoqFq8AAAAJ")</f>
        <v/>
      </c>
      <c r="O184" s="30" t="n">
        <v>21</v>
      </c>
      <c r="P184" s="30" t="n">
        <v>2</v>
      </c>
      <c r="Q184" s="33">
        <f>HYPERLINK("https://nure.ua/staff/igor-stanislavovich-dobrinin","https://nure.ua/staff/igor-stanislavovich-dobrinin")</f>
        <v/>
      </c>
      <c r="R184" s="63" t="inlineStr">
        <is>
          <t>Dobrynin, Ihor ; Dobrynin, Igor</t>
        </is>
      </c>
      <c r="S184" s="13" t="n"/>
      <c r="T184" s="13" t="n"/>
      <c r="U184" s="13" t="n"/>
      <c r="V184" s="13" t="n"/>
      <c r="W184" s="13" t="n"/>
      <c r="X184" s="13" t="n"/>
      <c r="Y184" s="13" t="n"/>
      <c r="Z184" s="13" t="n"/>
    </row>
    <row r="185" ht="15.75" customHeight="1" s="303">
      <c r="A185" s="22" t="n">
        <v>5689</v>
      </c>
      <c r="B185" s="23" t="inlineStr">
        <is>
          <t>ДОБРОВОЛЬСЬКА ОЛЕНА ВІТАЛІЇВНА</t>
        </is>
      </c>
      <c r="C185" s="24" t="inlineStr">
        <is>
          <t>https://orcid.org/0000-0002-7057-2982</t>
        </is>
      </c>
      <c r="D185" s="42" t="inlineStr">
        <is>
          <t>https://www.scopus.com/authid/detail.uri?authorId=55183924600</t>
        </is>
      </c>
      <c r="E185" s="313" t="n">
        <v>1</v>
      </c>
      <c r="F185" s="313" t="n">
        <v>0</v>
      </c>
      <c r="G185" s="319" t="n">
        <v>0</v>
      </c>
      <c r="H185" s="100" t="n">
        <v>1</v>
      </c>
      <c r="I185" s="100" t="n">
        <v>0</v>
      </c>
      <c r="J185" s="100" t="n">
        <v>0</v>
      </c>
      <c r="K185" s="28" t="n">
        <v>2</v>
      </c>
      <c r="L185" s="44" t="inlineStr">
        <is>
          <t>Філ.</t>
        </is>
      </c>
      <c r="M185" s="30" t="inlineStr">
        <is>
          <t>Да</t>
        </is>
      </c>
      <c r="N185" s="33">
        <f>HYPERLINK("https://scholar.google.com/citations?user=GDJJEhwAAAAJ&amp;hl=ru","https://scholar.google.com/citations?user=GDJJEhwAAAAJ&amp;hl=ru")</f>
        <v/>
      </c>
      <c r="O185" s="30" t="n">
        <v>2</v>
      </c>
      <c r="P185" s="30" t="n">
        <v>1</v>
      </c>
      <c r="Q185" s="33">
        <f>HYPERLINK("https://nure.ua/staff/olena-vitaliyivna-dobrovolska","https://nure.ua/staff/olena-vitaliyivna-dobrovolska")</f>
        <v/>
      </c>
      <c r="R185" s="63" t="inlineStr">
        <is>
          <t>Dobrovolska, Olena</t>
        </is>
      </c>
      <c r="S185" s="13" t="n"/>
      <c r="T185" s="13" t="n"/>
      <c r="U185" s="13" t="n"/>
      <c r="V185" s="13" t="n"/>
      <c r="W185" s="13" t="n"/>
      <c r="X185" s="13" t="n"/>
      <c r="Y185" s="13" t="n"/>
      <c r="Z185" s="13" t="n"/>
    </row>
    <row r="186" ht="15.75" customHeight="1" s="303">
      <c r="A186" s="34" t="n">
        <v>994</v>
      </c>
      <c r="B186" s="49" t="inlineStr">
        <is>
          <t>ДОВБНЯ АНАТОЛІЙ МИКОЛАЙОВИЧ</t>
        </is>
      </c>
      <c r="C186" s="35" t="n"/>
      <c r="D186" s="36" t="inlineStr">
        <is>
          <t>https://www.scopus.com/authid/detail.uri?authorId=7004105880</t>
        </is>
      </c>
      <c r="E186" s="313" t="n">
        <v>878</v>
      </c>
      <c r="F186" s="320" t="n">
        <v>34916</v>
      </c>
      <c r="G186" s="313" t="n">
        <v>88</v>
      </c>
      <c r="H186" s="37" t="n">
        <v>393</v>
      </c>
      <c r="I186" s="37" t="n">
        <v>10134</v>
      </c>
      <c r="J186" s="37" t="n">
        <v>48</v>
      </c>
      <c r="K186" s="38" t="n">
        <v>0</v>
      </c>
      <c r="L186" s="40" t="n"/>
      <c r="M186" s="40" t="inlineStr">
        <is>
          <t>Нет</t>
        </is>
      </c>
      <c r="N186" s="41">
        <f>HYPERLINK("https://scholar.google.com/citations?user=seME_1wAAAAJ","https://scholar.google.com/citations?user=seME_1wAAAAJ")</f>
        <v/>
      </c>
      <c r="O186" s="40" t="n">
        <v>6556</v>
      </c>
      <c r="P186" s="40" t="n">
        <v>32</v>
      </c>
      <c r="Q186" s="41">
        <f>HYPERLINK("https://nure.ua/staff/dovbnja-anatolij-mikolajovich","https://nure.ua/staff/dovbnja-anatolij-mikolajovich")</f>
        <v/>
      </c>
      <c r="R186" s="82" t="inlineStr">
        <is>
          <t>Dovbnya, Anatoliy N. ; DOVBNYA, A. N. ; Dovbnya, A. ; Dovbnya, Anatoliy ; Dovbnya, Anatoly ; Dovbnya, A. N.</t>
        </is>
      </c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 s="303">
      <c r="A187" s="22" t="n">
        <v>219</v>
      </c>
      <c r="B187" s="23" t="inlineStr">
        <is>
          <t>ДОВГОПОЛ НІНА ВАСИЛІВНА</t>
        </is>
      </c>
      <c r="C187" s="24" t="inlineStr">
        <is>
          <t>https://orcid.org/0000-0002-2438-0904</t>
        </is>
      </c>
      <c r="D187" s="42" t="inlineStr">
        <is>
          <t>https://www.scopus.com/authid/detail.uri?authorId=57196287026&amp;eid=2-s2.0-85032572683</t>
        </is>
      </c>
      <c r="E187" s="313" t="n">
        <v>2</v>
      </c>
      <c r="F187" s="313" t="n">
        <v>0</v>
      </c>
      <c r="G187" s="313" t="n">
        <v>0</v>
      </c>
      <c r="H187" s="47" t="n"/>
      <c r="I187" s="47" t="n"/>
      <c r="J187" s="47" t="n"/>
      <c r="K187" s="28" t="n">
        <v>1</v>
      </c>
      <c r="L187" s="29" t="inlineStr">
        <is>
          <t>ЕК</t>
        </is>
      </c>
      <c r="M187" s="30" t="inlineStr">
        <is>
          <t>Да</t>
        </is>
      </c>
      <c r="N187" s="33">
        <f>HYPERLINK("https://scholar.google.com/citations?user=qhAcEwQAAAAJ","https://scholar.google.com/citations?user=qhAcEwQAAAAJ")</f>
        <v/>
      </c>
      <c r="O187" s="30" t="n">
        <v>73</v>
      </c>
      <c r="P187" s="30" t="n">
        <v>3</v>
      </c>
      <c r="Q187" s="33">
        <f>HYPERLINK("https://nure.ua/staff/nina-vasilivna-dovgopol","https://nure.ua/staff/nina-vasilivna-dovgopol")</f>
        <v/>
      </c>
      <c r="R187" s="63" t="inlineStr">
        <is>
          <t>Dovgopol, Nina ; Dovgopol, N., V ; Dovgopol, N.V.</t>
        </is>
      </c>
      <c r="S187" s="13" t="n"/>
      <c r="T187" s="13" t="n"/>
      <c r="U187" s="13" t="n"/>
      <c r="V187" s="13" t="n"/>
      <c r="W187" s="13" t="n"/>
      <c r="X187" s="13" t="n"/>
      <c r="Y187" s="13" t="n"/>
      <c r="Z187" s="13" t="n"/>
    </row>
    <row r="188" ht="15.75" customHeight="1" s="303">
      <c r="A188" s="22" t="n">
        <v>998</v>
      </c>
      <c r="B188" s="23" t="inlineStr">
        <is>
          <t>ДОЛЖИКОВ ВОЛОДИМИР ВАСИЛЬОВИЧ</t>
        </is>
      </c>
      <c r="C188" s="24" t="inlineStr">
        <is>
          <t>https://orcid.org/0000-0001-5777-8014</t>
        </is>
      </c>
      <c r="D188" s="42" t="inlineStr">
        <is>
          <t>https://www.scopus.com/authid/detail.uri?authorId=9636886100</t>
        </is>
      </c>
      <c r="E188" s="313" t="n">
        <v>21</v>
      </c>
      <c r="F188" s="313" t="n">
        <v>12</v>
      </c>
      <c r="G188" s="313" t="n">
        <v>2</v>
      </c>
      <c r="H188" s="100" t="n">
        <v>7</v>
      </c>
      <c r="I188" s="100" t="n">
        <v>1</v>
      </c>
      <c r="J188" s="100" t="n">
        <v>1</v>
      </c>
      <c r="K188" s="28" t="n">
        <v>7</v>
      </c>
      <c r="L188" s="44" t="inlineStr">
        <is>
          <t>КРіСТЗІ</t>
        </is>
      </c>
      <c r="M188" s="30" t="inlineStr">
        <is>
          <t>Да</t>
        </is>
      </c>
      <c r="N188" s="33">
        <f>HYPERLINK("https://scholar.google.com/citations?user=Yn3tbSgAAAAJ","https://scholar.google.com/citations?user=Yn3tbSgAAAAJ")</f>
        <v/>
      </c>
      <c r="O188" s="30" t="n">
        <v>31</v>
      </c>
      <c r="P188" s="30" t="n">
        <v>3</v>
      </c>
      <c r="Q188" s="33">
        <f>HYPERLINK("https://nure.ua/staff/volodimir-vasilovich-dolzhikov","https://nure.ua/staff/volodimir-vasilovich-dolzhikov")</f>
        <v/>
      </c>
      <c r="R188" s="63" t="inlineStr">
        <is>
          <t xml:space="preserve">Dolzhikov, Vladimir V. ; Dolzhikov, Vladimir ; Dolzhikov, V. V. ; Dolzhikov, V ; Dolzhikov, VV ; </t>
        </is>
      </c>
      <c r="S188" s="13" t="n"/>
      <c r="T188" s="13" t="n"/>
      <c r="U188" s="13" t="n"/>
      <c r="V188" s="13" t="n"/>
      <c r="W188" s="13" t="n"/>
      <c r="X188" s="13" t="n"/>
      <c r="Y188" s="13" t="n"/>
      <c r="Z188" s="13" t="n"/>
    </row>
    <row r="189" ht="15.75" customHeight="1" s="303">
      <c r="A189" s="22" t="n">
        <v>7631</v>
      </c>
      <c r="B189" s="23" t="inlineStr">
        <is>
          <t>ДОЛЯ ОЛЕНА ЄВГЕНІВНА</t>
        </is>
      </c>
      <c r="C189" s="24" t="inlineStr">
        <is>
          <t>https://orcid.org/0000-0002-0364-988X</t>
        </is>
      </c>
      <c r="D189" s="42" t="n"/>
      <c r="E189" s="314" t="n"/>
      <c r="F189" s="314" t="n"/>
      <c r="G189" s="314" t="n"/>
      <c r="H189" s="100" t="n">
        <v>1</v>
      </c>
      <c r="I189" s="100" t="n">
        <v>1</v>
      </c>
      <c r="J189" s="100" t="n">
        <v>1</v>
      </c>
      <c r="K189" s="28" t="n">
        <v>0</v>
      </c>
      <c r="L189" s="44" t="inlineStr">
        <is>
          <t>ІУС</t>
        </is>
      </c>
      <c r="M189" s="30" t="inlineStr">
        <is>
          <t>Да</t>
        </is>
      </c>
      <c r="N189" s="33">
        <f>HYPERLINK("https://scholar.google.com/citations?user=zPb_tk4AAAAJ","https://scholar.google.com/citations?user=zPb_tk4AAAAJ")</f>
        <v/>
      </c>
      <c r="O189" s="30" t="n">
        <v>27</v>
      </c>
      <c r="P189" s="30" t="n">
        <v>3</v>
      </c>
      <c r="Q189" s="33">
        <f>HYPERLINK("https://nure.ua/staff/olena-ievgenivna-dolja","https://nure.ua/staff/olena-ievgenivna-dolja")</f>
        <v/>
      </c>
      <c r="R189" s="12" t="inlineStr">
        <is>
          <t>Dolia, Olena</t>
        </is>
      </c>
      <c r="S189" s="13" t="n"/>
      <c r="T189" s="13" t="n"/>
      <c r="U189" s="13" t="n"/>
      <c r="V189" s="13" t="n"/>
      <c r="W189" s="13" t="n"/>
      <c r="X189" s="13" t="n"/>
      <c r="Y189" s="13" t="n"/>
      <c r="Z189" s="13" t="n"/>
    </row>
    <row r="190" ht="15.75" customHeight="1" s="303">
      <c r="A190" s="22" t="n">
        <v>6519</v>
      </c>
      <c r="B190" s="23" t="inlineStr">
        <is>
          <t>ДОРОФЄЄВА ЮЛІЯ СЕМЕНІВНА (ГУБНИЦЬКА)</t>
        </is>
      </c>
      <c r="C190" s="24" t="inlineStr">
        <is>
          <t>http://orcid.org/0000-0002-6246-042X</t>
        </is>
      </c>
      <c r="D190" s="42" t="n"/>
      <c r="E190" s="314" t="n"/>
      <c r="F190" s="314" t="n"/>
      <c r="G190" s="314" t="n"/>
      <c r="H190" s="47" t="n"/>
      <c r="I190" s="47" t="n"/>
      <c r="J190" s="47" t="n"/>
      <c r="K190" s="28" t="n">
        <v>2</v>
      </c>
      <c r="L190" s="44" t="inlineStr">
        <is>
          <t>МСТ</t>
        </is>
      </c>
      <c r="M190" s="30" t="n"/>
      <c r="N190" s="30" t="n"/>
      <c r="O190" s="30" t="n"/>
      <c r="P190" s="30" t="n"/>
      <c r="Q190" s="30" t="n"/>
      <c r="R190" s="12" t="n"/>
      <c r="S190" s="13" t="n"/>
      <c r="T190" s="13" t="n"/>
      <c r="U190" s="13" t="n"/>
      <c r="V190" s="13" t="n"/>
      <c r="W190" s="13" t="n"/>
      <c r="X190" s="13" t="n"/>
      <c r="Y190" s="13" t="n"/>
      <c r="Z190" s="13" t="n"/>
    </row>
    <row r="191" ht="15.75" customHeight="1" s="303">
      <c r="A191" s="22" t="n">
        <v>393</v>
      </c>
      <c r="B191" s="23" t="inlineStr">
        <is>
          <t>ДОРОШЕНКО ВОЛОДИМИР ОЛЕКСІЙОВИЧ</t>
        </is>
      </c>
      <c r="C191" s="24" t="inlineStr">
        <is>
          <t>http://orcid.org/0000-0001-5704-9460</t>
        </is>
      </c>
      <c r="D191" s="42" t="inlineStr">
        <is>
          <t>https://www.scopus.com/authid/detail.uri?authorId=7102624682</t>
        </is>
      </c>
      <c r="E191" s="313" t="n">
        <v>58</v>
      </c>
      <c r="F191" s="313" t="n">
        <v>75</v>
      </c>
      <c r="G191" s="313" t="n">
        <v>5</v>
      </c>
      <c r="H191" s="100" t="n">
        <v>27</v>
      </c>
      <c r="I191" s="100" t="n">
        <v>14</v>
      </c>
      <c r="J191" s="100" t="n">
        <v>3</v>
      </c>
      <c r="K191" s="28" t="n">
        <v>38</v>
      </c>
      <c r="L191" s="56" t="n"/>
      <c r="M191" s="30" t="inlineStr">
        <is>
          <t>Да</t>
        </is>
      </c>
      <c r="N191" s="33">
        <f>HYPERLINK("https://scholar.google.com.ua/citations?user=44IY0OgAAAAJ&amp;hl","https://scholar.google.com.ua/citations?user=44IY0OgAAAAJ&amp;hl")</f>
        <v/>
      </c>
      <c r="O191" s="30" t="n">
        <v>143</v>
      </c>
      <c r="P191" s="30" t="n">
        <v>6</v>
      </c>
      <c r="Q191" s="33">
        <f>HYPERLINK("https://nure.ua/staff/volodimir-oleksiyovich-doroshenko","https://nure.ua/staff/volodimir-oleksiyovich-doroshenko")</f>
        <v/>
      </c>
      <c r="R191" s="12" t="inlineStr">
        <is>
          <t>Doroshenko, VA ; Doroshenko, Vladimir A. ; Doroshenko, V. O. ; Doroshenko, V. A. ; Doroshenko, Volodymyr O. ; Doroshenko, V ; Doroshenko, V.O.</t>
        </is>
      </c>
      <c r="S191" s="13" t="n"/>
      <c r="T191" s="13" t="n"/>
      <c r="U191" s="13" t="n"/>
      <c r="V191" s="13" t="n"/>
      <c r="W191" s="13" t="n"/>
      <c r="X191" s="13" t="n"/>
      <c r="Y191" s="13" t="n"/>
      <c r="Z191" s="13" t="n"/>
    </row>
    <row r="192" ht="15.75" customHeight="1" s="303">
      <c r="A192" s="22" t="n">
        <v>6120</v>
      </c>
      <c r="B192" s="23" t="inlineStr">
        <is>
          <t>ДОРОШЕНКО СЕРГІЙ МИКОЛАЙОВИЧ</t>
        </is>
      </c>
      <c r="C192" s="24" t="n"/>
      <c r="D192" s="42" t="n"/>
      <c r="E192" s="321" t="n"/>
      <c r="F192" s="315" t="n"/>
      <c r="G192" s="315" t="n"/>
      <c r="H192" s="47" t="n"/>
      <c r="I192" s="47" t="n"/>
      <c r="J192" s="47" t="n"/>
      <c r="K192" s="28" t="n">
        <v>1</v>
      </c>
      <c r="L192" s="39" t="n"/>
      <c r="M192" s="30" t="inlineStr">
        <is>
          <t>Да</t>
        </is>
      </c>
      <c r="N192" s="30" t="n"/>
      <c r="O192" s="30" t="n"/>
      <c r="P192" s="30" t="n"/>
      <c r="Q192" s="30" t="n"/>
      <c r="R192" s="12" t="n"/>
      <c r="S192" s="13" t="n"/>
      <c r="T192" s="13" t="n"/>
      <c r="U192" s="13" t="n"/>
      <c r="V192" s="13" t="n"/>
      <c r="W192" s="13" t="n"/>
      <c r="X192" s="13" t="n"/>
      <c r="Y192" s="13" t="n"/>
      <c r="Z192" s="13" t="n"/>
    </row>
    <row r="193" ht="15.75" customHeight="1" s="303">
      <c r="A193" s="22" t="n">
        <v>1647</v>
      </c>
      <c r="B193" s="23" t="inlineStr">
        <is>
          <t>ДРАЗ ОКСАНА МИХАЙЛІВНА</t>
        </is>
      </c>
      <c r="C193" s="24" t="inlineStr">
        <is>
          <t>https://orcid.org/0000-0002-9848-8360</t>
        </is>
      </c>
      <c r="D193" s="42" t="n"/>
      <c r="E193" s="314" t="n"/>
      <c r="F193" s="314" t="n"/>
      <c r="G193" s="314" t="n"/>
      <c r="H193" s="47" t="n"/>
      <c r="I193" s="47" t="n"/>
      <c r="J193" s="47" t="n"/>
      <c r="K193" s="28" t="n">
        <v>6</v>
      </c>
      <c r="L193" s="39" t="n"/>
      <c r="M193" s="30" t="inlineStr">
        <is>
          <t>Да</t>
        </is>
      </c>
      <c r="N193" s="33">
        <f>HYPERLINK("https://scholar.google.com/citations?user=XP2kGDQAAAAJ","https://scholar.google.com/citations?user=XP2kGDQAAAAJ")</f>
        <v/>
      </c>
      <c r="O193" s="30" t="n">
        <v>1</v>
      </c>
      <c r="P193" s="30" t="n">
        <v>1</v>
      </c>
      <c r="Q193" s="33">
        <f>HYPERLINK("https://nure.ua/staff/oksana-mihaylivna-draz","https://nure.ua/staff/oksana-mihaylivna-draz")</f>
        <v/>
      </c>
      <c r="R193" s="12" t="n"/>
      <c r="S193" s="13" t="n"/>
      <c r="T193" s="13" t="n"/>
      <c r="U193" s="13" t="n"/>
      <c r="V193" s="13" t="n"/>
      <c r="W193" s="13" t="n"/>
      <c r="X193" s="13" t="n"/>
      <c r="Y193" s="13" t="n"/>
      <c r="Z193" s="13" t="n"/>
    </row>
    <row r="194" ht="15.75" customHeight="1" s="303">
      <c r="A194" s="22" t="n">
        <v>7123</v>
      </c>
      <c r="B194" s="23" t="inlineStr">
        <is>
          <t>ДРОНОВА-ВАРТАНЯН ІРИНА ВАЛЕРІЇВНА</t>
        </is>
      </c>
      <c r="C194" s="24" t="inlineStr">
        <is>
          <t>https://orcid.org/0000-0001-8390-1098</t>
        </is>
      </c>
      <c r="D194" s="42" t="n"/>
      <c r="E194" s="314" t="n">
        <v>0</v>
      </c>
      <c r="F194" s="314" t="n">
        <v>0</v>
      </c>
      <c r="G194" s="314" t="n">
        <v>0</v>
      </c>
      <c r="H194" s="47" t="n">
        <v>0</v>
      </c>
      <c r="I194" s="47" t="n">
        <v>0</v>
      </c>
      <c r="J194" s="47" t="n">
        <v>0</v>
      </c>
      <c r="K194" s="28" t="n">
        <v>0</v>
      </c>
      <c r="L194" s="39" t="inlineStr">
        <is>
          <t>СІ</t>
        </is>
      </c>
      <c r="M194" s="30" t="inlineStr">
        <is>
          <t>Да</t>
        </is>
      </c>
      <c r="N194" s="33">
        <f>HYPERLINK("https://scholar.google.com.ua/citations?user=mdtaK-EAAAAJ&amp;hl","https://scholar.google.com.ua/citations?user=mdtaK-EAAAAJ&amp;hl")</f>
        <v/>
      </c>
      <c r="O194" s="30" t="n">
        <v>0</v>
      </c>
      <c r="P194" s="30" t="n">
        <v>0</v>
      </c>
      <c r="Q194" s="33">
        <f>HYPERLINK("https://nure.ua/staff/irina-valeriyivna-dronova-vartanyan","https://nure.ua/staff/irina-valeriyivna-dronova-vartanyan")</f>
        <v/>
      </c>
      <c r="R194" s="12" t="n"/>
      <c r="S194" s="13" t="n"/>
      <c r="T194" s="13" t="n"/>
      <c r="U194" s="13" t="n"/>
      <c r="V194" s="13" t="n"/>
      <c r="W194" s="13" t="n"/>
      <c r="X194" s="13" t="n"/>
      <c r="Y194" s="13" t="n"/>
      <c r="Z194" s="13" t="n"/>
    </row>
    <row r="195" ht="15.75" customHeight="1" s="303">
      <c r="A195" s="34" t="n">
        <v>7923</v>
      </c>
      <c r="B195" s="49" t="inlineStr">
        <is>
          <t>ДРУЖИНІН ЄВГЕН ІВАНОВИЧ</t>
        </is>
      </c>
      <c r="C195" s="89" t="n"/>
      <c r="D195" s="36" t="n"/>
      <c r="E195" s="315" t="n"/>
      <c r="F195" s="315" t="n"/>
      <c r="G195" s="315" t="n"/>
      <c r="H195" s="51" t="n"/>
      <c r="I195" s="51" t="n"/>
      <c r="J195" s="51" t="n"/>
      <c r="K195" s="38" t="n">
        <v>0</v>
      </c>
      <c r="L195" s="40" t="n"/>
      <c r="M195" s="40" t="inlineStr">
        <is>
          <t>Нет</t>
        </is>
      </c>
      <c r="N195" s="40" t="n"/>
      <c r="O195" s="40" t="n"/>
      <c r="P195" s="40" t="n"/>
      <c r="Q195" s="40" t="n"/>
      <c r="R195" s="52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 s="303">
      <c r="A196" s="22" t="n">
        <v>372</v>
      </c>
      <c r="B196" s="23" t="inlineStr">
        <is>
          <t>ДУДАР ЗОЯ ВОЛОДИМИРІВНА</t>
        </is>
      </c>
      <c r="C196" s="24" t="inlineStr">
        <is>
          <t>https://orcid.org/0000-0001-5728-9253</t>
        </is>
      </c>
      <c r="D196" s="42" t="inlineStr">
        <is>
          <t>https://www.scopus.com/authid/detail.uri?authorId=6506991522</t>
        </is>
      </c>
      <c r="E196" s="317" t="n">
        <v>16</v>
      </c>
      <c r="F196" s="313" t="n">
        <v>23</v>
      </c>
      <c r="G196" s="313" t="n">
        <v>3</v>
      </c>
      <c r="H196" s="100" t="n">
        <v>8</v>
      </c>
      <c r="I196" s="100" t="n">
        <v>6</v>
      </c>
      <c r="J196" s="100" t="n">
        <v>1</v>
      </c>
      <c r="K196" s="28" t="n">
        <v>36</v>
      </c>
      <c r="L196" s="44" t="inlineStr">
        <is>
          <t>ПІ</t>
        </is>
      </c>
      <c r="M196" s="30" t="inlineStr">
        <is>
          <t>Да</t>
        </is>
      </c>
      <c r="N196" s="33">
        <f>HYPERLINK("https://scholar.google.com/citations?user=u8UmMIEAAAAJ","https://scholar.google.com/citations?user=u8UmMIEAAAAJ")</f>
        <v/>
      </c>
      <c r="O196" s="30" t="n">
        <v>273</v>
      </c>
      <c r="P196" s="30" t="n">
        <v>8</v>
      </c>
      <c r="Q196" s="33">
        <f>HYPERLINK("https://nure.ua/staff/zoya-volodimirivna-dudar","https://nure.ua/staff/zoya-volodimirivna-dudar")</f>
        <v/>
      </c>
      <c r="R196" s="12" t="inlineStr">
        <is>
          <t>Dudar, Zoia ; Dudar, Zoya ; Dudar, Z ; Dudar, Z.</t>
        </is>
      </c>
      <c r="S196" s="13" t="n"/>
      <c r="T196" s="13" t="n"/>
      <c r="U196" s="13" t="n"/>
      <c r="V196" s="13" t="n"/>
      <c r="W196" s="13" t="n"/>
      <c r="X196" s="13" t="n"/>
      <c r="Y196" s="13" t="n"/>
      <c r="Z196" s="13" t="n"/>
    </row>
    <row r="197" ht="15.75" customHeight="1" s="303">
      <c r="A197" s="22" t="n">
        <v>4914</v>
      </c>
      <c r="B197" s="23" t="inlineStr">
        <is>
          <t>ДУДКА ОЛЕКСАНДРА ОЛЕКСАНДРІВНА</t>
        </is>
      </c>
      <c r="C197" s="24" t="n"/>
      <c r="D197" s="42" t="inlineStr">
        <is>
          <t>https://www.scopus.com/authid/detail.uri?authorId=56964213400</t>
        </is>
      </c>
      <c r="E197" s="317" t="n">
        <v>8</v>
      </c>
      <c r="F197" s="313" t="n">
        <v>4</v>
      </c>
      <c r="G197" s="313" t="n">
        <v>1</v>
      </c>
      <c r="H197" s="100" t="n">
        <v>0</v>
      </c>
      <c r="I197" s="100" t="n">
        <v>0</v>
      </c>
      <c r="J197" s="100" t="n">
        <v>0</v>
      </c>
      <c r="K197" s="28" t="n">
        <v>5</v>
      </c>
      <c r="L197" s="39" t="n"/>
      <c r="M197" s="30" t="inlineStr">
        <is>
          <t>Да</t>
        </is>
      </c>
      <c r="N197" s="33">
        <f>HYPERLINK("https://scholar.google.com/citations?user=rOlMy0sAAAAJ","https://scholar.google.com/citations?user=rOlMy0sAAAAJ")</f>
        <v/>
      </c>
      <c r="O197" s="30" t="n">
        <v>11</v>
      </c>
      <c r="P197" s="30" t="n">
        <v>2</v>
      </c>
      <c r="Q197" s="33">
        <f>HYPERLINK("https://nure.ua/staff/oleksandra-oleksandrivna-dudka","https://nure.ua/staff/oleksandra-oleksandrivna-dudka")</f>
        <v/>
      </c>
      <c r="R197" s="63" t="inlineStr">
        <is>
          <t>Dudka, A. A. ; Dudka, O. O. ; Tsopa, O. O. ; Tsopa, A. A. ; Dudka, Oleksandra ; Dudka, A. A. ; Dudka, A.</t>
        </is>
      </c>
      <c r="S197" s="13" t="n"/>
      <c r="T197" s="13" t="n"/>
      <c r="U197" s="13" t="n"/>
      <c r="V197" s="13" t="n"/>
      <c r="W197" s="13" t="n"/>
      <c r="X197" s="13" t="n"/>
      <c r="Y197" s="13" t="n"/>
      <c r="Z197" s="13" t="n"/>
    </row>
    <row r="198" ht="15.75" customHeight="1" s="303">
      <c r="A198" s="22" t="n">
        <v>7113</v>
      </c>
      <c r="B198" s="23" t="inlineStr">
        <is>
          <t>ДУХ ЯНА ВІКТОРІВНА</t>
        </is>
      </c>
      <c r="C198" s="24" t="inlineStr">
        <is>
          <t>https://orcid.org/0000-0002-5106-5846</t>
        </is>
      </c>
      <c r="D198" s="42" t="inlineStr">
        <is>
          <t>https://www.scopus.com/authid/detail.uri?authorId=57207766737</t>
        </is>
      </c>
      <c r="E198" s="313" t="n">
        <v>1</v>
      </c>
      <c r="F198" s="313" t="n">
        <v>11</v>
      </c>
      <c r="G198" s="313" t="n">
        <v>1</v>
      </c>
      <c r="H198" s="100" t="n">
        <v>1</v>
      </c>
      <c r="I198" s="100" t="n">
        <v>0</v>
      </c>
      <c r="J198" s="100" t="n">
        <v>0</v>
      </c>
      <c r="K198" s="58" t="n">
        <v>5</v>
      </c>
      <c r="L198" s="29" t="n"/>
      <c r="M198" s="59" t="inlineStr">
        <is>
          <t>Да</t>
        </is>
      </c>
      <c r="N198" s="60">
        <f>HYPERLINK("https://scholar.google.com/citations?user=cENJVaIAAAAJ&amp;hl=ru","https://scholar.google.com/citations?user=cENJVaIAAAAJ&amp;hl=ru")</f>
        <v/>
      </c>
      <c r="O198" s="59" t="n">
        <v>0</v>
      </c>
      <c r="P198" s="59" t="n">
        <v>0</v>
      </c>
      <c r="Q198" s="60">
        <f>HYPERLINK("https://nure.ua/staff/yana-viktorivna-duh","https://nure.ua/staff/yana-viktorivna-duh")</f>
        <v/>
      </c>
      <c r="R198" s="63" t="inlineStr">
        <is>
          <t>Dukh, Yana</t>
        </is>
      </c>
      <c r="S198" s="13" t="n"/>
      <c r="T198" s="13" t="n"/>
      <c r="U198" s="13" t="n"/>
      <c r="V198" s="13" t="n"/>
      <c r="W198" s="13" t="n"/>
      <c r="X198" s="13" t="n"/>
      <c r="Y198" s="13" t="n"/>
      <c r="Z198" s="13" t="n"/>
    </row>
    <row r="199" ht="15.75" customHeight="1" s="303">
      <c r="A199" s="22" t="n">
        <v>7943</v>
      </c>
      <c r="B199" s="23" t="inlineStr">
        <is>
          <t>Д`ЯКОНОВА НАТАЛІЯ СЕРГІЇВНА</t>
        </is>
      </c>
      <c r="C199" s="24" t="n"/>
      <c r="D199" s="42" t="n"/>
      <c r="E199" s="315" t="n"/>
      <c r="F199" s="315" t="n"/>
      <c r="G199" s="315" t="n"/>
      <c r="H199" s="47" t="n"/>
      <c r="I199" s="47" t="n"/>
      <c r="J199" s="47" t="n"/>
      <c r="K199" s="28" t="n">
        <v>0</v>
      </c>
      <c r="L199" s="39" t="inlineStr">
        <is>
          <t>ІМ</t>
        </is>
      </c>
      <c r="M199" s="30" t="inlineStr">
        <is>
          <t>Да</t>
        </is>
      </c>
      <c r="N199" s="30" t="n"/>
      <c r="O199" s="30" t="n"/>
      <c r="P199" s="30" t="n"/>
      <c r="Q199" s="30" t="n"/>
      <c r="R199" s="12" t="n"/>
      <c r="S199" s="13" t="n"/>
      <c r="T199" s="13" t="n"/>
      <c r="U199" s="13" t="n"/>
      <c r="V199" s="13" t="n"/>
      <c r="W199" s="13" t="n"/>
      <c r="X199" s="13" t="n"/>
      <c r="Y199" s="13" t="n"/>
      <c r="Z199" s="13" t="n"/>
    </row>
    <row r="200" ht="15.75" customHeight="1" s="303">
      <c r="A200" s="22" t="n">
        <v>5038</v>
      </c>
      <c r="B200" s="23" t="inlineStr">
        <is>
          <t>ДЯЧЕНКО ВЛАДИСЛАВ ОЛЕКСАНДРОВИЧ</t>
        </is>
      </c>
      <c r="C200" s="24" t="inlineStr">
        <is>
          <t>http://orcid.org/0000-0003-2725-8784</t>
        </is>
      </c>
      <c r="D200" s="42" t="inlineStr">
        <is>
          <t>https://www.scopus.com/authid/detail.uri?authorId=57207260441</t>
        </is>
      </c>
      <c r="E200" s="313" t="n">
        <v>4</v>
      </c>
      <c r="F200" s="313" t="n">
        <v>14</v>
      </c>
      <c r="G200" s="313" t="n">
        <v>2</v>
      </c>
      <c r="H200" s="47" t="n">
        <v>0</v>
      </c>
      <c r="I200" s="47" t="n">
        <v>0</v>
      </c>
      <c r="J200" s="47" t="n">
        <v>0</v>
      </c>
      <c r="K200" s="28" t="n">
        <v>5</v>
      </c>
      <c r="L200" s="29" t="inlineStr">
        <is>
          <t>ЕОМ</t>
        </is>
      </c>
      <c r="M200" s="30" t="inlineStr">
        <is>
          <t>Да</t>
        </is>
      </c>
      <c r="N200" s="33">
        <f>HYPERLINK("https://scholar.google.com/citations?user=dC3YvlwAAAAJ","https://scholar.google.com/citations?user=dC3YvlwAAAAJ")</f>
        <v/>
      </c>
      <c r="O200" s="30" t="n">
        <v>33</v>
      </c>
      <c r="P200" s="30" t="n">
        <v>4</v>
      </c>
      <c r="Q200" s="33">
        <f>HYPERLINK("https://nure.ua/staff/vladislav-oleksandrovich-djachenko","https://nure.ua/staff/vladislav-oleksandrovich-djachenko")</f>
        <v/>
      </c>
      <c r="R200" s="63" t="inlineStr">
        <is>
          <t>Diachenko, Vladyslav ; Vladyslav, Diachenko ; Vladyslav, D. ; Diachenko, V.</t>
        </is>
      </c>
      <c r="S200" s="13" t="n"/>
      <c r="T200" s="13" t="n"/>
      <c r="U200" s="13" t="n"/>
      <c r="V200" s="13" t="n"/>
      <c r="W200" s="13" t="n"/>
      <c r="X200" s="13" t="n"/>
      <c r="Y200" s="13" t="n"/>
      <c r="Z200" s="13" t="n"/>
    </row>
    <row r="201" ht="15.75" customHeight="1" s="303">
      <c r="A201" s="22" t="n">
        <v>7394</v>
      </c>
      <c r="B201" s="23" t="inlineStr">
        <is>
          <t>ЄВГЕНЬЄВ АНДРІЙ МИХАЙЛОВИЧ</t>
        </is>
      </c>
      <c r="C201" s="24" t="n"/>
      <c r="D201" s="42" t="n"/>
      <c r="E201" s="314" t="n"/>
      <c r="F201" s="314" t="n"/>
      <c r="G201" s="314" t="n"/>
      <c r="H201" s="47" t="n"/>
      <c r="I201" s="47" t="n"/>
      <c r="J201" s="47" t="n"/>
      <c r="K201" s="28" t="n">
        <v>0</v>
      </c>
      <c r="L201" s="29" t="n"/>
      <c r="M201" s="30" t="inlineStr">
        <is>
          <t>Да</t>
        </is>
      </c>
      <c r="N201" s="30" t="n"/>
      <c r="O201" s="30" t="n"/>
      <c r="P201" s="30" t="n"/>
      <c r="Q201" s="30" t="n"/>
      <c r="R201" s="12" t="n"/>
      <c r="S201" s="13" t="n"/>
      <c r="T201" s="13" t="n"/>
      <c r="U201" s="13" t="n"/>
      <c r="V201" s="13" t="n"/>
      <c r="W201" s="13" t="n"/>
      <c r="X201" s="13" t="n"/>
      <c r="Y201" s="13" t="n"/>
      <c r="Z201" s="13" t="n"/>
    </row>
    <row r="202" ht="18.75" customHeight="1" s="303">
      <c r="A202" s="22" t="n">
        <v>5794</v>
      </c>
      <c r="B202" s="23" t="inlineStr">
        <is>
          <t>ЄВДОКИМЕНКО МАРИНА ОЛЕКСАНДРІВНА</t>
        </is>
      </c>
      <c r="C202" s="24" t="inlineStr">
        <is>
          <t>https://orcid.org/0000-0002-7391-3068</t>
        </is>
      </c>
      <c r="D202" s="42" t="inlineStr">
        <is>
          <t>https://www.scopus.com/authid/detail.uri?authorId=57188752496</t>
        </is>
      </c>
      <c r="E202" s="313" t="n">
        <v>72</v>
      </c>
      <c r="F202" s="313" t="n">
        <v>237</v>
      </c>
      <c r="G202" s="313" t="n">
        <v>9</v>
      </c>
      <c r="H202" s="100" t="n">
        <v>14</v>
      </c>
      <c r="I202" s="100" t="n">
        <v>6</v>
      </c>
      <c r="J202" s="100" t="n">
        <v>2</v>
      </c>
      <c r="K202" s="28" t="n">
        <v>18</v>
      </c>
      <c r="L202" s="29" t="inlineStr">
        <is>
          <t>ІКІ</t>
        </is>
      </c>
      <c r="M202" s="30" t="inlineStr">
        <is>
          <t>Да</t>
        </is>
      </c>
      <c r="N202" s="33">
        <f>HYPERLINK("https://scholar.google.com/citations?user=UqiO84MAAAAJ","https://scholar.google.com/citations?user=UqiO84MAAAAJ")</f>
        <v/>
      </c>
      <c r="O202" s="30" t="n">
        <v>195</v>
      </c>
      <c r="P202" s="30" t="n">
        <v>8</v>
      </c>
      <c r="Q202" s="33">
        <f>HYPERLINK("https://nure.ua/staff/marina-oleksandrivna-yevdokimenko","https://nure.ua/staff/marina-oleksandrivna-yevdokimenko")</f>
        <v/>
      </c>
      <c r="R202" s="63" t="inlineStr">
        <is>
          <t>Yevdokymenko, Maryna ; Gogolieva, Marina ; Ievdokymenko, Marina ; Ievdokymenko, Maryna ; Gogolieva, Maryna; Yevdokymenko, M. ; Yevdokymenko, Marya</t>
        </is>
      </c>
      <c r="S202" s="13" t="n"/>
      <c r="T202" s="13" t="n"/>
      <c r="U202" s="13" t="n"/>
      <c r="V202" s="13" t="n"/>
      <c r="W202" s="13" t="n"/>
      <c r="X202" s="13" t="n"/>
      <c r="Y202" s="13" t="n"/>
      <c r="Z202" s="13" t="n"/>
    </row>
    <row r="203" ht="15.75" customHeight="1" s="303">
      <c r="A203" s="22" t="n">
        <v>17</v>
      </c>
      <c r="B203" s="23" t="inlineStr">
        <is>
          <t>ЄВЛАНОВ МАКСИМ ВІКТОРОВИЧ</t>
        </is>
      </c>
      <c r="C203" s="24" t="inlineStr">
        <is>
          <t>https://orcid.org/0000-0002-6703-5166</t>
        </is>
      </c>
      <c r="D203" s="42" t="inlineStr">
        <is>
          <t>https://www.scopus.com/authid/detail.uri?authorId=57163424300</t>
        </is>
      </c>
      <c r="E203" s="313" t="n">
        <v>10</v>
      </c>
      <c r="F203" s="313" t="n">
        <v>21</v>
      </c>
      <c r="G203" s="313" t="n">
        <v>3</v>
      </c>
      <c r="H203" s="47" t="n"/>
      <c r="I203" s="47" t="n"/>
      <c r="J203" s="47" t="n"/>
      <c r="K203" s="28" t="n">
        <v>82</v>
      </c>
      <c r="L203" s="44" t="inlineStr">
        <is>
          <t>ІУС</t>
        </is>
      </c>
      <c r="M203" s="30" t="inlineStr">
        <is>
          <t>Да</t>
        </is>
      </c>
      <c r="N203" s="33">
        <f>HYPERLINK("https://scholar.google.com/citations?user=0nW8LrIAAAAJ","https://scholar.google.com/citations?user=0nW8LrIAAAAJ")</f>
        <v/>
      </c>
      <c r="O203" s="30" t="n">
        <v>209</v>
      </c>
      <c r="P203" s="30" t="n">
        <v>6</v>
      </c>
      <c r="Q203" s="33">
        <f>HYPERLINK("https://nure.ua/staff/maksim-viktorovich-yevlanov","https://nure.ua/staff/maksim-viktorovich-yevlanov")</f>
        <v/>
      </c>
      <c r="R203" s="63" t="inlineStr">
        <is>
          <t>Ievlanov, Maksym ; Yevlanov, Maksym ; Evlanov, Maksym ; Ievlanov, M.</t>
        </is>
      </c>
      <c r="S203" s="13" t="n"/>
      <c r="T203" s="13" t="n"/>
      <c r="U203" s="13" t="n"/>
      <c r="V203" s="13" t="n"/>
      <c r="W203" s="13" t="n"/>
      <c r="X203" s="13" t="n"/>
      <c r="Y203" s="13" t="n"/>
      <c r="Z203" s="13" t="n"/>
    </row>
    <row r="204" ht="15.75" customHeight="1" s="303">
      <c r="A204" s="22" t="n">
        <v>1704</v>
      </c>
      <c r="B204" s="23" t="inlineStr">
        <is>
          <t>ЄВСЄЄВ ВЛАДИСЛАВ В`ЯЧЕСЛАВОВИЧ</t>
        </is>
      </c>
      <c r="C204" s="24" t="inlineStr">
        <is>
          <t>https://orcid.org/0000-0002-2590-7085</t>
        </is>
      </c>
      <c r="D204" s="42" t="inlineStr">
        <is>
          <t>https://www.scopus.com/authid/detail.uri?authorId=57190568855</t>
        </is>
      </c>
      <c r="E204" s="313" t="n">
        <v>12</v>
      </c>
      <c r="F204" s="313" t="n">
        <v>15</v>
      </c>
      <c r="G204" s="313" t="n">
        <v>2</v>
      </c>
      <c r="H204" s="100" t="n">
        <v>4</v>
      </c>
      <c r="I204" s="100" t="n">
        <v>1</v>
      </c>
      <c r="J204" s="100" t="n">
        <v>1</v>
      </c>
      <c r="K204" s="28" t="n">
        <v>23</v>
      </c>
      <c r="L204" s="44" t="inlineStr">
        <is>
          <t>КІТАМ</t>
        </is>
      </c>
      <c r="M204" s="30" t="inlineStr">
        <is>
          <t>Да</t>
        </is>
      </c>
      <c r="N204" s="33">
        <f>HYPERLINK("https://scholar.google.com.ua/citations?user=RumUrnAAAAAJ&amp;hl=uk","https://scholar.google.com.ua/citations?user=RumUrnAAAAAJ&amp;hl=uk")</f>
        <v/>
      </c>
      <c r="O204" s="30" t="n">
        <v>67</v>
      </c>
      <c r="P204" s="30" t="n">
        <v>4</v>
      </c>
      <c r="Q204" s="33">
        <f>HYPERLINK("https://nure.ua/staff/vladislav-v-yacheslavovich-yevsyeyev","https://nure.ua/staff/vladislav-v-yacheslavovich-yevsyeyev")</f>
        <v/>
      </c>
      <c r="R204" s="63" t="inlineStr">
        <is>
          <t>Yevsieiev, Vladyslav ; Yevsieiev, V. ; Evseev, V. V. ; Yevsieiev, V. ; Yevsieiev V. ;</t>
        </is>
      </c>
      <c r="S204" s="13" t="n"/>
      <c r="T204" s="13" t="n"/>
      <c r="U204" s="13" t="n"/>
      <c r="V204" s="13" t="n"/>
      <c r="W204" s="13" t="n"/>
      <c r="X204" s="13" t="n"/>
      <c r="Y204" s="13" t="n"/>
      <c r="Z204" s="13" t="n"/>
    </row>
    <row r="205" ht="15.75" customHeight="1" s="303">
      <c r="A205" s="22" t="n">
        <v>529</v>
      </c>
      <c r="B205" s="23" t="inlineStr">
        <is>
          <t>ЄВСТРАТОВ МИКОЛА ДМИТРОВИЧ</t>
        </is>
      </c>
      <c r="C205" s="24" t="n"/>
      <c r="D205" s="42" t="n"/>
      <c r="E205" s="314" t="n"/>
      <c r="F205" s="314" t="n"/>
      <c r="G205" s="314" t="n"/>
      <c r="H205" s="47" t="n"/>
      <c r="I205" s="47" t="n"/>
      <c r="J205" s="47" t="n"/>
      <c r="K205" s="28" t="n">
        <v>5</v>
      </c>
      <c r="L205" s="44" t="inlineStr">
        <is>
          <t>МСТ</t>
        </is>
      </c>
      <c r="M205" s="30" t="inlineStr">
        <is>
          <t>Да</t>
        </is>
      </c>
      <c r="N205" s="30" t="n"/>
      <c r="O205" s="30" t="n"/>
      <c r="P205" s="30" t="n"/>
      <c r="Q205" s="33">
        <f>HYPERLINK("https://nure.ua/staff/mikola-dmitrovich-yevstratov","https://nure.ua/staff/mikola-dmitrovich-yevstratov")</f>
        <v/>
      </c>
      <c r="R205" s="12" t="n"/>
      <c r="S205" s="13" t="n"/>
      <c r="T205" s="13" t="n"/>
      <c r="U205" s="13" t="n"/>
      <c r="V205" s="13" t="n"/>
      <c r="W205" s="13" t="n"/>
      <c r="X205" s="13" t="n"/>
      <c r="Y205" s="13" t="n"/>
      <c r="Z205" s="13" t="n"/>
    </row>
    <row r="206" ht="15.75" customHeight="1" s="303">
      <c r="A206" s="34" t="n">
        <v>5117</v>
      </c>
      <c r="B206" s="49" t="inlineStr">
        <is>
          <t>ЄВСЮКОВА ОНИСІЯ ГЕННАДІЇВНА</t>
        </is>
      </c>
      <c r="C206" s="35" t="inlineStr">
        <is>
          <t>https://orcid.org/0000-0003-1164-9510</t>
        </is>
      </c>
      <c r="D206" s="36" t="n"/>
      <c r="E206" s="314" t="n"/>
      <c r="F206" s="314" t="n"/>
      <c r="G206" s="314" t="n"/>
      <c r="H206" s="51" t="n"/>
      <c r="I206" s="51" t="n"/>
      <c r="J206" s="51" t="n"/>
      <c r="K206" s="38" t="n">
        <v>1</v>
      </c>
      <c r="L206" s="40" t="inlineStr">
        <is>
          <t>Укр.</t>
        </is>
      </c>
      <c r="M206" s="40" t="inlineStr">
        <is>
          <t>Нет</t>
        </is>
      </c>
      <c r="N206" s="41">
        <f>HYPERLINK("https://scholar.google.com/citations?user=V3w8S_UAAAAJ","https://scholar.google.com/citations?user=V3w8S_UAAAAJ")</f>
        <v/>
      </c>
      <c r="O206" s="40" t="n">
        <v>7</v>
      </c>
      <c r="P206" s="40" t="n">
        <v>2</v>
      </c>
      <c r="Q206" s="41">
        <f>HYPERLINK("https://nure.ua/staff/onisiya-gennadiyivna-yevsyukova","https://nure.ua/staff/onisiya-gennadiyivna-yevsyukova")</f>
        <v/>
      </c>
      <c r="R206" s="52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 s="303">
      <c r="A207" s="22" t="n">
        <v>369</v>
      </c>
      <c r="B207" s="23" t="inlineStr">
        <is>
          <t>ЄГОРОВ АНДРІЙ БОРИСОВИЧ</t>
        </is>
      </c>
      <c r="C207" s="24" t="inlineStr">
        <is>
          <t>https://orcid.org/0000-0002-8528-6428</t>
        </is>
      </c>
      <c r="D207" s="42" t="inlineStr">
        <is>
          <t>https://www.scopus.com/authid/detail.uri?authorId=56979094000</t>
        </is>
      </c>
      <c r="E207" s="313" t="n">
        <v>5</v>
      </c>
      <c r="F207" s="313" t="n">
        <v>5</v>
      </c>
      <c r="G207" s="313" t="n">
        <v>1</v>
      </c>
      <c r="H207" s="100" t="n">
        <v>3</v>
      </c>
      <c r="I207" s="100" t="n">
        <v>2</v>
      </c>
      <c r="J207" s="100" t="n">
        <v>1</v>
      </c>
      <c r="K207" s="58" t="n">
        <v>14</v>
      </c>
      <c r="L207" s="29" t="inlineStr">
        <is>
          <t>МТЕ</t>
        </is>
      </c>
      <c r="M207" s="59" t="inlineStr">
        <is>
          <t>Да</t>
        </is>
      </c>
      <c r="N207" s="60">
        <f>HYPERLINK("https://scholar.google.com.ua/citations?hl=ru&amp;user=zVf0VCoAAAAJ","https://scholar.google.com.ua/citations?hl=ru&amp;user=zVf0VCoAAAAJ")</f>
        <v/>
      </c>
      <c r="O207" s="59" t="n">
        <v>4</v>
      </c>
      <c r="P207" s="59" t="n">
        <v>1</v>
      </c>
      <c r="Q207" s="60">
        <f>HYPERLINK("https://nure.ua/staff/andrij-borisovich-iegorov","https://nure.ua/staff/andrij-borisovich-iegorov")</f>
        <v/>
      </c>
      <c r="R207" s="12" t="inlineStr">
        <is>
          <t>Yegorov, A ; Yegorov, AB ; Yegorov, A. ; Egorov, A ;</t>
        </is>
      </c>
      <c r="S207" s="13" t="n"/>
      <c r="T207" s="13" t="n"/>
      <c r="U207" s="13" t="n"/>
      <c r="V207" s="13" t="n"/>
      <c r="W207" s="13" t="n"/>
      <c r="X207" s="13" t="n"/>
      <c r="Y207" s="13" t="n"/>
      <c r="Z207" s="13" t="n"/>
    </row>
    <row r="208" ht="15.75" customHeight="1" s="303">
      <c r="A208" s="22" t="n">
        <v>813</v>
      </c>
      <c r="B208" s="23" t="inlineStr">
        <is>
          <t>ЄГОРОВА ІРИНА МИКОЛАЇВНА</t>
        </is>
      </c>
      <c r="C208" s="24" t="inlineStr">
        <is>
          <t>http://orcid.org/0000-0002-5242-0096</t>
        </is>
      </c>
      <c r="D208" s="42" t="n"/>
      <c r="E208" s="314" t="n">
        <v>0</v>
      </c>
      <c r="F208" s="314" t="n">
        <v>0</v>
      </c>
      <c r="G208" s="314" t="n">
        <v>0</v>
      </c>
      <c r="H208" s="47" t="n">
        <v>0</v>
      </c>
      <c r="I208" s="47" t="n">
        <v>0</v>
      </c>
      <c r="J208" s="47" t="n">
        <v>0</v>
      </c>
      <c r="K208" s="28" t="n">
        <v>6</v>
      </c>
      <c r="L208" s="44" t="inlineStr">
        <is>
          <t>МСТ</t>
        </is>
      </c>
      <c r="M208" s="30" t="inlineStr">
        <is>
          <t>Да</t>
        </is>
      </c>
      <c r="N208" s="33">
        <f>HYPERLINK("https://scholar.google.com.ua/citations?user=e6aRKvIAAAAJ&amp;hl","https://scholar.google.com.ua/citations?user=e6aRKvIAAAAJ&amp;hl")</f>
        <v/>
      </c>
      <c r="O208" s="30" t="n">
        <v>34</v>
      </c>
      <c r="P208" s="30" t="n">
        <v>4</v>
      </c>
      <c r="Q208" s="33">
        <f>HYPERLINK("https://nure.ua/staff/irina-mikolayivna-yegorova","https://nure.ua/staff/irina-mikolayivna-yegorova")</f>
        <v/>
      </c>
      <c r="R208" s="12" t="n"/>
      <c r="S208" s="13" t="n"/>
      <c r="T208" s="13" t="n"/>
      <c r="U208" s="13" t="n"/>
      <c r="V208" s="13" t="n"/>
      <c r="W208" s="13" t="n"/>
      <c r="X208" s="13" t="n"/>
      <c r="Y208" s="13" t="n"/>
      <c r="Z208" s="13" t="n"/>
    </row>
    <row r="209" ht="15.75" customHeight="1" s="303">
      <c r="A209" s="22" t="n">
        <v>1137</v>
      </c>
      <c r="B209" s="23" t="inlineStr">
        <is>
          <t>ЄМЕЛЬЯНОВ ВІКТОР ВАСИЛЬОВИЧ</t>
        </is>
      </c>
      <c r="C209" s="24" t="inlineStr">
        <is>
          <t>https://orcid.org/0000-0002-6061-6830</t>
        </is>
      </c>
      <c r="D209" s="42" t="n"/>
      <c r="E209" s="314" t="n"/>
      <c r="F209" s="314" t="n"/>
      <c r="G209" s="314" t="n"/>
      <c r="H209" s="47" t="n"/>
      <c r="I209" s="47" t="n"/>
      <c r="J209" s="47" t="n"/>
      <c r="K209" s="28" t="n">
        <v>6</v>
      </c>
      <c r="L209" s="44" t="inlineStr">
        <is>
          <t>ІМІ</t>
        </is>
      </c>
      <c r="M209" s="30" t="inlineStr">
        <is>
          <t>Да</t>
        </is>
      </c>
      <c r="N209" s="33">
        <f>HYPERLINK("https://scholar.google.com.ua/citations?user=8hyKAZoAAAAJ&amp;hl=ru","https://scholar.google.com.ua/citations?user=8hyKAZoAAAAJ&amp;hl=ru")</f>
        <v/>
      </c>
      <c r="O209" s="30" t="n">
        <v>0</v>
      </c>
      <c r="P209" s="30" t="n">
        <v>0</v>
      </c>
      <c r="Q209" s="33">
        <f>HYPERLINK("https://nure.ua/staff/viktor-vasilovich-yemelyanov","https://nure.ua/staff/viktor-vasilovich-yemelyanov")</f>
        <v/>
      </c>
      <c r="R209" s="12" t="n"/>
      <c r="S209" s="13" t="n"/>
      <c r="T209" s="13" t="n"/>
      <c r="U209" s="13" t="n"/>
      <c r="V209" s="13" t="n"/>
      <c r="W209" s="13" t="n"/>
      <c r="X209" s="13" t="n"/>
      <c r="Y209" s="13" t="n"/>
      <c r="Z209" s="13" t="n"/>
    </row>
    <row r="210" ht="15.75" customHeight="1" s="303">
      <c r="A210" s="22" t="n">
        <v>4787</v>
      </c>
      <c r="B210" s="23" t="inlineStr">
        <is>
          <t>ЄПІШКІН СЕРГІЙ ОЛЕКСІЙОВИЧ</t>
        </is>
      </c>
      <c r="C210" s="24" t="inlineStr">
        <is>
          <t>https://orcid.org/0000-0001-5362-6558</t>
        </is>
      </c>
      <c r="D210" s="42" t="n"/>
      <c r="E210" s="314" t="n"/>
      <c r="F210" s="314" t="n"/>
      <c r="G210" s="314" t="n"/>
      <c r="H210" s="47" t="n"/>
      <c r="I210" s="47" t="n"/>
      <c r="J210" s="47" t="n"/>
      <c r="K210" s="28" t="n">
        <v>6</v>
      </c>
      <c r="L210" s="29" t="inlineStr">
        <is>
          <t>ІКІ</t>
        </is>
      </c>
      <c r="M210" s="30" t="inlineStr">
        <is>
          <t>Да</t>
        </is>
      </c>
      <c r="N210" s="33">
        <f>HYPERLINK("https://scholar.google.com/citations?user=aeyjZxYAAAAJ","https://scholar.google.com/citations?user=aeyjZxYAAAAJ")</f>
        <v/>
      </c>
      <c r="O210" s="30" t="n">
        <v>0</v>
      </c>
      <c r="P210" s="30" t="n">
        <v>0</v>
      </c>
      <c r="Q210" s="33">
        <f>HYPERLINK("https://nure.ua/staff/sergiy-oleksiyovich-yepishkin","https://nure.ua/staff/sergiy-oleksiyovich-yepishkin")</f>
        <v/>
      </c>
      <c r="R210" s="12" t="n"/>
      <c r="S210" s="13" t="n"/>
      <c r="T210" s="13" t="n"/>
      <c r="U210" s="13" t="n"/>
      <c r="V210" s="13" t="n"/>
      <c r="W210" s="13" t="n"/>
      <c r="X210" s="13" t="n"/>
      <c r="Y210" s="13" t="n"/>
      <c r="Z210" s="13" t="n"/>
    </row>
    <row r="211" ht="15.75" customHeight="1" s="303">
      <c r="A211" s="22" t="n">
        <v>4916</v>
      </c>
      <c r="B211" s="23" t="inlineStr">
        <is>
          <t>ЄРЕМЕНКО ОЛЕКСАНДРА СЕРГІЇВНА</t>
        </is>
      </c>
      <c r="C211" s="24" t="inlineStr">
        <is>
          <t>https://orcid.org/0000-0003-3721-8188</t>
        </is>
      </c>
      <c r="D211" s="42" t="inlineStr">
        <is>
          <t>https://www.scopus.com/authid/detail.uri?authorId=56825892200</t>
        </is>
      </c>
      <c r="E211" s="313" t="n">
        <v>96</v>
      </c>
      <c r="F211" s="313" t="n">
        <v>613</v>
      </c>
      <c r="G211" s="313" t="n">
        <v>15</v>
      </c>
      <c r="H211" s="100" t="n">
        <v>37</v>
      </c>
      <c r="I211" s="100" t="n">
        <v>105</v>
      </c>
      <c r="J211" s="100" t="n">
        <v>7</v>
      </c>
      <c r="K211" s="28" t="n">
        <v>62</v>
      </c>
      <c r="L211" s="29" t="inlineStr">
        <is>
          <t>ІКІ</t>
        </is>
      </c>
      <c r="M211" s="30" t="inlineStr">
        <is>
          <t>Да</t>
        </is>
      </c>
      <c r="N211" s="33">
        <f>HYPERLINK("https://scholar.google.com.ua/citations?user=50rTQvQAAAAJ&amp;hl=uk","https://scholar.google.com.ua/citations?user=50rTQvQAAAAJ&amp;hl=uk")</f>
        <v/>
      </c>
      <c r="O211" s="30" t="n">
        <v>744</v>
      </c>
      <c r="P211" s="30" t="n">
        <v>15</v>
      </c>
      <c r="Q211" s="33">
        <f>HYPERLINK("https://nure.ua/staff/oleksandra-sergiyivna-yeremenko","https://nure.ua/staff/oleksandra-sergiyivna-yeremenko")</f>
        <v/>
      </c>
      <c r="R211" s="63" t="inlineStr">
        <is>
          <t>Yeremenko, Oleksandra S. ; Yeremenko, Oleksandra S. ; Yeremenko, O. S. ; Yeremenko, Oleksandra ; Yeremenko, O. ; Yeremenko, A. S.</t>
        </is>
      </c>
      <c r="S211" s="13" t="n"/>
      <c r="T211" s="13" t="n"/>
      <c r="U211" s="13" t="n"/>
      <c r="V211" s="13" t="n"/>
      <c r="W211" s="13" t="n"/>
      <c r="X211" s="13" t="n"/>
      <c r="Y211" s="13" t="n"/>
      <c r="Z211" s="13" t="n"/>
    </row>
    <row r="212" ht="15.75" customHeight="1" s="303">
      <c r="A212" s="34" t="n">
        <v>7237</v>
      </c>
      <c r="B212" s="49" t="inlineStr">
        <is>
          <t>ЄРМОЛЕНКО ВІКТОРІЯ ЛЕОНІДІВНА</t>
        </is>
      </c>
      <c r="C212" s="35" t="n"/>
      <c r="D212" s="36" t="n"/>
      <c r="E212" s="314" t="n"/>
      <c r="F212" s="314" t="n"/>
      <c r="G212" s="314" t="n"/>
      <c r="H212" s="51" t="n"/>
      <c r="I212" s="51" t="n"/>
      <c r="J212" s="51" t="n"/>
      <c r="K212" s="38" t="n">
        <v>0</v>
      </c>
      <c r="L212" s="40" t="inlineStr">
        <is>
          <t>МП</t>
        </is>
      </c>
      <c r="M212" s="40" t="inlineStr">
        <is>
          <t>Нет</t>
        </is>
      </c>
      <c r="N212" s="41">
        <f>HYPERLINK("https://scholar.google.com/citations?user=Dqbw-E0AAAAJ","https://scholar.google.com/citations?user=Dqbw-E0AAAAJ")</f>
        <v/>
      </c>
      <c r="O212" s="40" t="n">
        <v>137</v>
      </c>
      <c r="P212" s="40" t="n">
        <v>6</v>
      </c>
      <c r="Q212" s="41">
        <f>HYPERLINK("https://nure.ua/staff/andriy-leonidovich-yerohin","https://nure.ua/staff/andriy-leonidovich-yerohin")</f>
        <v/>
      </c>
      <c r="R212" s="52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 s="303">
      <c r="A213" s="22" t="n">
        <v>106</v>
      </c>
      <c r="B213" s="23" t="inlineStr">
        <is>
          <t>ЄРОХІН АНДРІЙ ЛЕОНІДОВИЧ</t>
        </is>
      </c>
      <c r="C213" s="24" t="inlineStr">
        <is>
          <t>https://orcid.org/0000-0002-8867-993X</t>
        </is>
      </c>
      <c r="D213" s="42" t="inlineStr">
        <is>
          <t>https://www.scopus.com/authid/detail.uri?authorId=57189381444</t>
        </is>
      </c>
      <c r="E213" s="313" t="n">
        <v>20</v>
      </c>
      <c r="F213" s="313" t="n">
        <v>36</v>
      </c>
      <c r="G213" s="313" t="n">
        <v>4</v>
      </c>
      <c r="H213" s="100" t="n">
        <v>9</v>
      </c>
      <c r="I213" s="100" t="n">
        <v>8</v>
      </c>
      <c r="J213" s="100" t="n">
        <v>2</v>
      </c>
      <c r="K213" s="28" t="n">
        <v>34</v>
      </c>
      <c r="L213" s="44" t="inlineStr">
        <is>
          <t>ПІ</t>
        </is>
      </c>
      <c r="M213" s="30" t="inlineStr">
        <is>
          <t>Да</t>
        </is>
      </c>
      <c r="N213" s="33">
        <f>HYPERLINK("https://scholar.google.com/citations?user=Dqbw-E0AAAAJ","https://scholar.google.com/citations?user=Dqbw-E0AAAAJ")</f>
        <v/>
      </c>
      <c r="O213" s="30" t="n">
        <v>137</v>
      </c>
      <c r="P213" s="30" t="n">
        <v>6</v>
      </c>
      <c r="Q213" s="33">
        <f>HYPERLINK("https://nure.ua/staff/andriy-leonidovich-yerohin","https://nure.ua/staff/andriy-leonidovich-yerohin")</f>
        <v/>
      </c>
      <c r="R213" s="63" t="inlineStr">
        <is>
          <t>Yerokhin, Andriy ; Yerokhin, A. L.</t>
        </is>
      </c>
      <c r="S213" s="13" t="n"/>
      <c r="T213" s="13" t="n"/>
      <c r="U213" s="13" t="n"/>
      <c r="V213" s="13" t="n"/>
      <c r="W213" s="13" t="n"/>
      <c r="X213" s="13" t="n"/>
      <c r="Y213" s="13" t="n"/>
      <c r="Z213" s="13" t="n"/>
    </row>
    <row r="214" ht="15.75" customHeight="1" s="303">
      <c r="A214" s="22" t="n"/>
      <c r="B214" s="23" t="inlineStr">
        <is>
          <t>ЄРОШЕНКО ОЛЬГА АРТУРІВНА</t>
        </is>
      </c>
      <c r="C214" s="24" t="inlineStr">
        <is>
          <t>https://orcid.org/0000-0001-6221-7158</t>
        </is>
      </c>
      <c r="D214" s="42" t="n"/>
      <c r="E214" s="314" t="n"/>
      <c r="F214" s="314" t="n"/>
      <c r="G214" s="314" t="n"/>
      <c r="H214" s="47" t="n"/>
      <c r="I214" s="47" t="n"/>
      <c r="J214" s="47" t="n"/>
      <c r="K214" s="28" t="n"/>
      <c r="L214" s="29" t="inlineStr">
        <is>
          <t>ЕОМ</t>
        </is>
      </c>
      <c r="M214" s="30" t="inlineStr">
        <is>
          <t>Да</t>
        </is>
      </c>
      <c r="N214" s="33">
        <f>HYPERLINK("https://scholar.google.ru/citations?hl=ru&amp;user=znSveekAAAAJ","https://scholar.google.ru/citations?hl=ru&amp;user=znSveekAAAAJ")</f>
        <v/>
      </c>
      <c r="O214" s="30" t="n">
        <v>16</v>
      </c>
      <c r="P214" s="30" t="n">
        <v>2</v>
      </c>
      <c r="Q214" s="33">
        <f>HYPERLINK("https://nure.ua/staff/olga-arturivna-ieroshenko","https://nure.ua/staff/olga-arturivna-ieroshenko")</f>
        <v/>
      </c>
      <c r="R214" s="12" t="inlineStr">
        <is>
          <t>Yeroshenko, O.</t>
        </is>
      </c>
      <c r="S214" s="13" t="n"/>
      <c r="T214" s="13" t="n"/>
      <c r="U214" s="13" t="n"/>
      <c r="V214" s="13" t="n"/>
      <c r="W214" s="13" t="n"/>
      <c r="X214" s="13" t="n"/>
      <c r="Y214" s="13" t="n"/>
      <c r="Z214" s="13" t="n"/>
    </row>
    <row r="215" ht="15.75" customHeight="1" s="303">
      <c r="A215" s="22" t="n">
        <v>7637</v>
      </c>
      <c r="B215" s="23" t="inlineStr">
        <is>
          <t>ЄРЬОМІНА НАТАЛІЯ СЕРГІЇВНА</t>
        </is>
      </c>
      <c r="C215" s="24" t="inlineStr">
        <is>
          <t>https://orcid.org/0000-0002-0463-2342</t>
        </is>
      </c>
      <c r="D215" s="42" t="inlineStr">
        <is>
          <t>https://www.scopus.com/authid/detail.uri?authorId=57194558513</t>
        </is>
      </c>
      <c r="E215" s="313" t="n">
        <v>10</v>
      </c>
      <c r="F215" s="313" t="n">
        <v>35</v>
      </c>
      <c r="G215" s="313" t="n">
        <v>4</v>
      </c>
      <c r="H215" s="47" t="n"/>
      <c r="I215" s="47" t="n"/>
      <c r="J215" s="47" t="n"/>
      <c r="K215" s="28" t="n">
        <v>1</v>
      </c>
      <c r="L215" s="29" t="inlineStr">
        <is>
          <t>ЕОМ</t>
        </is>
      </c>
      <c r="M215" s="30" t="inlineStr">
        <is>
          <t>Да</t>
        </is>
      </c>
      <c r="N215" s="33">
        <f>HYPERLINK("https://scholar.google.com.ua/citations?hl=uk&amp;user=kHa2YnYAAAAJ","https://scholar.google.com.ua/citations?hl=uk&amp;user=kHa2YnYAAAAJ")</f>
        <v/>
      </c>
      <c r="O215" s="30" t="n">
        <v>35</v>
      </c>
      <c r="P215" s="30" t="n">
        <v>3</v>
      </c>
      <c r="Q215" s="30" t="n"/>
      <c r="R215" s="63" t="inlineStr">
        <is>
          <t>Yeromina, Nataliia ; Nataliia, Yeromina ; Yeromina, N.</t>
        </is>
      </c>
      <c r="S215" s="13" t="n"/>
      <c r="T215" s="13" t="n"/>
      <c r="U215" s="13" t="n"/>
      <c r="V215" s="13" t="n"/>
      <c r="W215" s="13" t="n"/>
      <c r="X215" s="13" t="n"/>
      <c r="Y215" s="13" t="n"/>
      <c r="Z215" s="13" t="n"/>
    </row>
    <row r="216" ht="15.75" customHeight="1" s="303">
      <c r="A216" s="22" t="n">
        <v>223</v>
      </c>
      <c r="B216" s="23" t="inlineStr">
        <is>
          <t>ЄСІЛЕВСЬКИЙ ВАЛЕНТИН СЕМЕНОВИЧ</t>
        </is>
      </c>
      <c r="C216" s="24" t="inlineStr">
        <is>
          <t>http://orcid.org/0000-0002-5935-1505</t>
        </is>
      </c>
      <c r="D216" s="42" t="inlineStr">
        <is>
          <t>https://www.scopus.com/authid/detail.uri?authorId=57209411081</t>
        </is>
      </c>
      <c r="E216" s="313" t="n">
        <v>4</v>
      </c>
      <c r="F216" s="313" t="n">
        <v>3</v>
      </c>
      <c r="G216" s="313" t="n">
        <v>1</v>
      </c>
      <c r="H216" s="100" t="n">
        <v>0</v>
      </c>
      <c r="I216" s="100" t="n">
        <v>0</v>
      </c>
      <c r="J216" s="100" t="n">
        <v>0</v>
      </c>
      <c r="K216" s="28" t="n">
        <v>4</v>
      </c>
      <c r="L216" s="44" t="inlineStr">
        <is>
          <t>ПМ</t>
        </is>
      </c>
      <c r="M216" s="30" t="inlineStr">
        <is>
          <t>Да</t>
        </is>
      </c>
      <c r="N216" s="33">
        <f>HYPERLINK("https://scholar.google.com.ua/citations?user=kXWtobgAAAAJ","https://scholar.google.com.ua/citations?user=kXWtobgAAAAJ")</f>
        <v/>
      </c>
      <c r="O216" s="30" t="n">
        <v>31</v>
      </c>
      <c r="P216" s="30" t="n">
        <v>4</v>
      </c>
      <c r="Q216" s="33">
        <f>HYPERLINK("https://nure.ua/staff/valentin-semenovich-yesilevskiy","https://nure.ua/staff/valentin-semenovich-yesilevskiy")</f>
        <v/>
      </c>
      <c r="R216" s="63" t="inlineStr">
        <is>
          <t>Yesilevskyi, V. ; Yesilevskyi, V. ; Yesilevskyi, Valentin ; Esilevsky, Valentin</t>
        </is>
      </c>
      <c r="S216" s="13" t="n"/>
      <c r="T216" s="13" t="n"/>
      <c r="U216" s="13" t="n"/>
      <c r="V216" s="13" t="n"/>
      <c r="W216" s="13" t="n"/>
      <c r="X216" s="13" t="n"/>
      <c r="Y216" s="13" t="n"/>
      <c r="Z216" s="13" t="n"/>
    </row>
    <row r="217" ht="15.75" customHeight="1" s="303">
      <c r="A217" s="22" t="n">
        <v>6431</v>
      </c>
      <c r="B217" s="23" t="inlineStr">
        <is>
          <t>ЄЩЕНКО ЮЛІЯ ФЕДОРІВНА</t>
        </is>
      </c>
      <c r="C217" s="24" t="inlineStr">
        <is>
          <t>https://orcid.org/0000-0002-1940-7551</t>
        </is>
      </c>
      <c r="D217" s="42" t="n"/>
      <c r="E217" s="314" t="n"/>
      <c r="F217" s="314" t="n"/>
      <c r="G217" s="314" t="n"/>
      <c r="H217" s="47" t="n"/>
      <c r="I217" s="47" t="n"/>
      <c r="J217" s="47" t="n"/>
      <c r="K217" s="28" t="n">
        <v>0</v>
      </c>
      <c r="L217" s="39" t="inlineStr">
        <is>
          <t>ІМ</t>
        </is>
      </c>
      <c r="M217" s="30" t="inlineStr">
        <is>
          <t>Да</t>
        </is>
      </c>
      <c r="N217" s="30" t="n"/>
      <c r="O217" s="30" t="n"/>
      <c r="P217" s="30" t="n"/>
      <c r="Q217" s="33">
        <f>HYPERLINK("https://nure.ua/staff/ieshhenko-julija-fedorivna","https://nure.ua/staff/ieshhenko-julija-fedorivna")</f>
        <v/>
      </c>
      <c r="R217" s="12" t="n"/>
      <c r="S217" s="13" t="n"/>
      <c r="T217" s="13" t="n"/>
      <c r="U217" s="13" t="n"/>
      <c r="V217" s="13" t="n"/>
      <c r="W217" s="13" t="n"/>
      <c r="X217" s="13" t="n"/>
      <c r="Y217" s="13" t="n"/>
      <c r="Z217" s="13" t="n"/>
    </row>
    <row r="218" ht="15.75" customHeight="1" s="303">
      <c r="A218" s="22" t="n">
        <v>2224</v>
      </c>
      <c r="B218" s="23" t="inlineStr">
        <is>
          <t>ЖЕМЧУЖКІНА ТЕТЯНА ВОЛОДИМИРІВНА</t>
        </is>
      </c>
      <c r="C218" s="24" t="inlineStr">
        <is>
          <t>https://orcid.org/0000-0001-8884-5099</t>
        </is>
      </c>
      <c r="D218" s="42" t="inlineStr">
        <is>
          <t>https://www.scopus.com/authid/detail.uri?authorId=57208026716</t>
        </is>
      </c>
      <c r="E218" s="313" t="n">
        <v>4</v>
      </c>
      <c r="F218" s="313" t="n">
        <v>1</v>
      </c>
      <c r="G218" s="313" t="n">
        <v>1</v>
      </c>
      <c r="H218" s="100" t="n">
        <v>1</v>
      </c>
      <c r="I218" s="100" t="n">
        <v>0</v>
      </c>
      <c r="J218" s="100" t="n">
        <v>0</v>
      </c>
      <c r="K218" s="28" t="n">
        <v>40</v>
      </c>
      <c r="L218" s="29" t="inlineStr">
        <is>
          <t>БМІ</t>
        </is>
      </c>
      <c r="M218" s="30" t="inlineStr">
        <is>
          <t>Да</t>
        </is>
      </c>
      <c r="N218" s="33">
        <f>HYPERLINK("https://scholar.google.com/citations?user=reZK7dkAAAAJ","https://scholar.google.com/citations?user=reZK7dkAAAAJ")</f>
        <v/>
      </c>
      <c r="O218" s="30" t="n">
        <v>67</v>
      </c>
      <c r="P218" s="30" t="n">
        <v>4</v>
      </c>
      <c r="Q218" s="33">
        <f>HYPERLINK("https://nure.ua/staff/tetyana-volodimirivna-zhemchuzhkina","https://nure.ua/staff/tetyana-volodimirivna-zhemchuzhkina")</f>
        <v/>
      </c>
      <c r="R218" s="63" t="inlineStr">
        <is>
          <t>Zhemchuzhkina, T. V. ; Zhemchuzhkina, T. V. ; Zhemchuzhkina, Tatyana V. ; Zhemchuzhkina, Tatyana, V</t>
        </is>
      </c>
      <c r="S218" s="13" t="n"/>
      <c r="T218" s="13" t="n"/>
      <c r="U218" s="13" t="n"/>
      <c r="V218" s="13" t="n"/>
      <c r="W218" s="13" t="n"/>
      <c r="X218" s="13" t="n"/>
      <c r="Y218" s="13" t="n"/>
      <c r="Z218" s="13" t="n"/>
    </row>
    <row r="219" ht="15.75" customHeight="1" s="303">
      <c r="A219" s="22" t="n">
        <v>4848</v>
      </c>
      <c r="B219" s="23" t="inlineStr">
        <is>
          <t>ЖЕРНОВА ПОЛІНА ЄВГЕНІЇВНА</t>
        </is>
      </c>
      <c r="C219" s="24" t="inlineStr">
        <is>
          <t>https://orcid.org/0000-0002-2154-4766</t>
        </is>
      </c>
      <c r="D219" s="42" t="inlineStr">
        <is>
          <t>https://www.scopus.com/authid/detail.uri?authorId=57202212660</t>
        </is>
      </c>
      <c r="E219" s="313" t="n">
        <v>10</v>
      </c>
      <c r="F219" s="313" t="n">
        <v>17</v>
      </c>
      <c r="G219" s="313" t="n">
        <v>3</v>
      </c>
      <c r="H219" s="100" t="n">
        <v>3</v>
      </c>
      <c r="I219" s="100" t="n">
        <v>4</v>
      </c>
      <c r="J219" s="100" t="n">
        <v>1</v>
      </c>
      <c r="K219" s="28" t="n">
        <v>8</v>
      </c>
      <c r="L219" s="44" t="inlineStr">
        <is>
          <t>СТ</t>
        </is>
      </c>
      <c r="M219" s="30" t="inlineStr">
        <is>
          <t>Да</t>
        </is>
      </c>
      <c r="N219" s="33">
        <f>HYPERLINK("https://scholar.google.com/citations?user=nADejfQAAAAJ","https://scholar.google.com/citations?user=nADejfQAAAAJ")</f>
        <v/>
      </c>
      <c r="O219" s="30" t="n">
        <v>26</v>
      </c>
      <c r="P219" s="30" t="n">
        <v>4</v>
      </c>
      <c r="Q219" s="33">
        <f>HYPERLINK("https://nure.ua/staff/polina-yevgeniyivna-zhernova","https://nure.ua/staff/polina-yevgeniyivna-zhernova")</f>
        <v/>
      </c>
      <c r="R219" s="63" t="inlineStr">
        <is>
          <t>Zhernova, Polina ; Zhernova, Polina Ye ; Polina, Zhernova ; Zhernova, P.</t>
        </is>
      </c>
      <c r="S219" s="13" t="n"/>
      <c r="T219" s="13" t="n"/>
      <c r="U219" s="13" t="n"/>
      <c r="V219" s="13" t="n"/>
      <c r="W219" s="13" t="n"/>
      <c r="X219" s="13" t="n"/>
      <c r="Y219" s="13" t="n"/>
      <c r="Z219" s="13" t="n"/>
    </row>
    <row r="220" ht="15.75" customHeight="1" s="303">
      <c r="A220" s="22" t="n">
        <v>729</v>
      </c>
      <c r="B220" s="23" t="inlineStr">
        <is>
          <t>ЖИДКОВА ОКСАНА ОЛЕГІВНА</t>
        </is>
      </c>
      <c r="C220" s="24" t="inlineStr">
        <is>
          <t>https://orcid.org/0000-0002-9045-3243</t>
        </is>
      </c>
      <c r="D220" s="42" t="n"/>
      <c r="E220" s="314" t="n"/>
      <c r="F220" s="314" t="n"/>
      <c r="G220" s="314" t="n"/>
      <c r="H220" s="47" t="n"/>
      <c r="I220" s="47" t="n"/>
      <c r="J220" s="47" t="n"/>
      <c r="K220" s="28" t="n">
        <v>13</v>
      </c>
      <c r="L220" s="44" t="inlineStr">
        <is>
          <t>Філ.</t>
        </is>
      </c>
      <c r="M220" s="30" t="inlineStr">
        <is>
          <t>Да</t>
        </is>
      </c>
      <c r="N220" s="33">
        <f>HYPERLINK("https://scholar.google.com/citations?user=d2U5q3YAAAAJ","https://scholar.google.com/citations?user=d2U5q3YAAAAJ")</f>
        <v/>
      </c>
      <c r="O220" s="30" t="n">
        <v>65</v>
      </c>
      <c r="P220" s="30" t="n">
        <v>3</v>
      </c>
      <c r="Q220" s="33">
        <f>HYPERLINK("https://nure.ua/staff/oksana-olegivna-zhidkova","https://nure.ua/staff/oksana-olegivna-zhidkova")</f>
        <v/>
      </c>
      <c r="R220" s="12" t="n"/>
      <c r="S220" s="13" t="n"/>
      <c r="T220" s="13" t="n"/>
      <c r="U220" s="13" t="n"/>
      <c r="V220" s="13" t="n"/>
      <c r="W220" s="13" t="n"/>
      <c r="X220" s="13" t="n"/>
      <c r="Y220" s="13" t="n"/>
      <c r="Z220" s="13" t="n"/>
    </row>
    <row r="221" ht="15.75" customHeight="1" s="303">
      <c r="A221" s="22" t="n">
        <v>6642</v>
      </c>
      <c r="B221" s="23" t="inlineStr">
        <is>
          <t>ЖИЛА ОЛЬГА ВОЛОДИМИРІВНА КУРИЖЕВА</t>
        </is>
      </c>
      <c r="C221" s="24" t="inlineStr">
        <is>
          <t>http://orcid.org/0000-0002-6888-8953</t>
        </is>
      </c>
      <c r="D221" s="42" t="inlineStr">
        <is>
          <t>https://www.scopus.com/authid/detail.uri?authorId=56784340900</t>
        </is>
      </c>
      <c r="E221" s="313" t="n">
        <v>10</v>
      </c>
      <c r="F221" s="313" t="n">
        <v>8</v>
      </c>
      <c r="G221" s="313" t="n">
        <v>1</v>
      </c>
      <c r="H221" s="100" t="n">
        <v>8</v>
      </c>
      <c r="I221" s="100" t="n">
        <v>1</v>
      </c>
      <c r="J221" s="100" t="n">
        <v>1</v>
      </c>
      <c r="K221" s="28" t="n">
        <v>1</v>
      </c>
      <c r="L221" s="56" t="inlineStr">
        <is>
          <t>ВМ</t>
        </is>
      </c>
      <c r="M221" s="30" t="n"/>
      <c r="N221" s="30" t="n"/>
      <c r="O221" s="30" t="n"/>
      <c r="P221" s="30" t="n"/>
      <c r="Q221" s="30" t="n"/>
      <c r="R221" s="63" t="inlineStr">
        <is>
          <t>Kuryzheva, O. V. ; Zhyla, O. V. ; Kuryzheva, O. V. ; Kuryzheva, O. ; Kuryzeva, O. V. ; Zhyla, O., V ; Kuryzheva, O., V</t>
        </is>
      </c>
      <c r="S221" s="13" t="n"/>
      <c r="T221" s="13" t="n"/>
      <c r="U221" s="13" t="n"/>
      <c r="V221" s="13" t="n"/>
      <c r="W221" s="13" t="n"/>
      <c r="X221" s="13" t="n"/>
      <c r="Y221" s="13" t="n"/>
      <c r="Z221" s="13" t="n"/>
    </row>
    <row r="222" ht="15.75" customHeight="1" s="303">
      <c r="A222" s="22" t="n"/>
      <c r="B222" s="23" t="inlineStr">
        <is>
          <t xml:space="preserve">ЖОВТОНІЖКО ІРИНА МИКОЛАЇВНА </t>
        </is>
      </c>
      <c r="C222" s="24" t="inlineStr">
        <is>
          <t>https://orcid.org/0000-0003-0693-4122</t>
        </is>
      </c>
      <c r="D222" s="42" t="n"/>
      <c r="E222" s="314" t="n"/>
      <c r="F222" s="314" t="n"/>
      <c r="G222" s="314" t="n"/>
      <c r="H222" s="100" t="n"/>
      <c r="I222" s="100" t="n"/>
      <c r="J222" s="100" t="n"/>
      <c r="K222" s="28" t="n"/>
      <c r="L222" s="90" t="n"/>
      <c r="M222" s="30" t="n"/>
      <c r="N222" s="30" t="n"/>
      <c r="O222" s="30" t="n"/>
      <c r="P222" s="30" t="n"/>
      <c r="Q222" s="30" t="n"/>
      <c r="R222" s="12" t="n"/>
      <c r="S222" s="13" t="n"/>
      <c r="T222" s="13" t="n"/>
      <c r="U222" s="13" t="n"/>
      <c r="V222" s="13" t="n"/>
      <c r="W222" s="13" t="n"/>
      <c r="X222" s="13" t="n"/>
      <c r="Y222" s="13" t="n"/>
      <c r="Z222" s="13" t="n"/>
    </row>
    <row r="223" ht="15.75" customHeight="1" s="303">
      <c r="A223" s="22" t="n">
        <v>4393</v>
      </c>
      <c r="B223" s="23" t="inlineStr">
        <is>
          <t>ЖОЛУДОВ ЮРІЙ ТИМОФІЙОВИЧ</t>
        </is>
      </c>
      <c r="C223" s="24" t="inlineStr">
        <is>
          <t>https://orcid.org/0000-0002-3143-5280</t>
        </is>
      </c>
      <c r="D223" s="42" t="inlineStr">
        <is>
          <t>https://www.scopus.com/authid/detail.uri?authorId=24759544600</t>
        </is>
      </c>
      <c r="E223" s="313" t="n">
        <v>29</v>
      </c>
      <c r="F223" s="313" t="n">
        <v>266</v>
      </c>
      <c r="G223" s="313" t="n">
        <v>8</v>
      </c>
      <c r="H223" s="100" t="n">
        <v>25</v>
      </c>
      <c r="I223" s="100" t="n">
        <v>133</v>
      </c>
      <c r="J223" s="100" t="n">
        <v>5</v>
      </c>
      <c r="K223" s="28" t="n">
        <v>15</v>
      </c>
      <c r="L223" s="29" t="inlineStr">
        <is>
          <t>БМІ</t>
        </is>
      </c>
      <c r="M223" s="30" t="inlineStr">
        <is>
          <t>Да</t>
        </is>
      </c>
      <c r="N223" s="33">
        <f>HYPERLINK("https://scholar.google.com/citations?user=0T76MRcAAAAJ","https://scholar.google.com/citations?user=0T76MRcAAAAJ")</f>
        <v/>
      </c>
      <c r="O223" s="30" t="n">
        <v>212</v>
      </c>
      <c r="P223" s="30" t="n">
        <v>7</v>
      </c>
      <c r="Q223" s="33">
        <f>HYPERLINK("https://nure.ua/staff/jurij-timofeevich-zholudov","https://nure.ua/staff/jurij-timofeevich-zholudov")</f>
        <v/>
      </c>
      <c r="R223" s="63" t="inlineStr">
        <is>
          <t>Zholudov, Yuriy ; Zholudov, Yuriy T. ; Zholudov, Y. ; Zholudov, Yu T. ; Zholoodov, Yu T. ; Zholudov, Y. T. ; Zholudov, Yu. T. ; Zholudov, YT ; Zholudov, Y.T.</t>
        </is>
      </c>
      <c r="S223" s="13" t="n"/>
      <c r="T223" s="13" t="n"/>
      <c r="U223" s="13" t="n"/>
      <c r="V223" s="13" t="n"/>
      <c r="W223" s="13" t="n"/>
      <c r="X223" s="13" t="n"/>
      <c r="Y223" s="13" t="n"/>
      <c r="Z223" s="13" t="n"/>
    </row>
    <row r="224" ht="15.75" customHeight="1" s="303">
      <c r="A224" s="22" t="n">
        <v>4174</v>
      </c>
      <c r="B224" s="23" t="inlineStr">
        <is>
          <t>ЖУРАВКА АНДРІЙ ВІКТОРОВИЧ</t>
        </is>
      </c>
      <c r="C224" s="24" t="n"/>
      <c r="D224" s="42" t="inlineStr">
        <is>
          <t>https://www.scopus.com/authid/detail.uri?authorId=57216490102</t>
        </is>
      </c>
      <c r="E224" s="313" t="n">
        <v>6</v>
      </c>
      <c r="F224" s="313" t="n">
        <v>8</v>
      </c>
      <c r="G224" s="313" t="n">
        <v>2</v>
      </c>
      <c r="H224" s="47" t="n"/>
      <c r="I224" s="47" t="n"/>
      <c r="J224" s="47" t="n"/>
      <c r="K224" s="28" t="n">
        <v>0</v>
      </c>
      <c r="L224" s="29" t="inlineStr">
        <is>
          <t>ІКІ</t>
        </is>
      </c>
      <c r="M224" s="30" t="inlineStr">
        <is>
          <t>Да</t>
        </is>
      </c>
      <c r="N224" s="33">
        <f>HYPERLINK("https://scholar.google.com.ua/citations?hl=uk&amp;user=MIwXAhoAAAAJ","https://scholar.google.com.ua/citations?hl=uk&amp;user=MIwXAhoAAAAJ")</f>
        <v/>
      </c>
      <c r="O224" s="30" t="n">
        <v>61</v>
      </c>
      <c r="P224" s="30" t="n">
        <v>3</v>
      </c>
      <c r="Q224" s="30" t="n"/>
      <c r="R224" s="63" t="inlineStr">
        <is>
          <t>Zhuravka, Andriy V. ; Zhuravka, Andriy ; Zhuravka, A. V. ; Zhuravka, A.V. ; Zhuravka, Andrii</t>
        </is>
      </c>
      <c r="S224" s="13" t="n"/>
      <c r="T224" s="13" t="n"/>
      <c r="U224" s="13" t="n"/>
      <c r="V224" s="13" t="n"/>
      <c r="W224" s="13" t="n"/>
      <c r="X224" s="13" t="n"/>
      <c r="Y224" s="13" t="n"/>
      <c r="Z224" s="13" t="n"/>
    </row>
    <row r="225" ht="15.75" customHeight="1" s="303">
      <c r="A225" s="22" t="n"/>
      <c r="B225" s="23" t="inlineStr">
        <is>
          <t>ЖУРИЛО ОЛЕГ ДМИТРОВИЧ</t>
        </is>
      </c>
      <c r="C225" s="24" t="n"/>
      <c r="D225" s="42" t="n"/>
      <c r="E225" s="314" t="n"/>
      <c r="F225" s="314" t="n"/>
      <c r="G225" s="314" t="n"/>
      <c r="H225" s="100" t="n"/>
      <c r="I225" s="100" t="n"/>
      <c r="J225" s="100" t="n"/>
      <c r="K225" s="28" t="n"/>
      <c r="L225" s="29" t="inlineStr">
        <is>
          <t>ЕОМ</t>
        </is>
      </c>
      <c r="M225" s="30" t="inlineStr">
        <is>
          <t>Да</t>
        </is>
      </c>
      <c r="N225" s="30" t="n"/>
      <c r="O225" s="30" t="n"/>
      <c r="P225" s="30" t="n"/>
      <c r="Q225" s="30" t="n"/>
      <c r="R225" s="12" t="n"/>
      <c r="S225" s="13" t="n"/>
      <c r="T225" s="13" t="n"/>
      <c r="U225" s="13" t="n"/>
      <c r="V225" s="13" t="n"/>
      <c r="W225" s="13" t="n"/>
      <c r="X225" s="13" t="n"/>
      <c r="Y225" s="13" t="n"/>
      <c r="Z225" s="13" t="n"/>
    </row>
    <row r="226" ht="15.75" customHeight="1" s="303">
      <c r="A226" s="22" t="n">
        <v>1242</v>
      </c>
      <c r="B226" s="23" t="inlineStr">
        <is>
          <t>ЗАБОЛОТНИЙ ВОЛОДИМИР ІЛЛІЧ</t>
        </is>
      </c>
      <c r="C226" s="24" t="n"/>
      <c r="D226" s="42" t="inlineStr">
        <is>
          <t>https://www.scopus.com/authid/detail.uri?authorId=57204184222</t>
        </is>
      </c>
      <c r="E226" s="313" t="n">
        <v>2</v>
      </c>
      <c r="F226" s="313" t="n">
        <v>0</v>
      </c>
      <c r="G226" s="313" t="n">
        <v>0</v>
      </c>
      <c r="H226" s="100" t="n"/>
      <c r="I226" s="100" t="n"/>
      <c r="J226" s="100" t="n"/>
      <c r="K226" s="28" t="n">
        <v>12</v>
      </c>
      <c r="L226" s="29" t="inlineStr">
        <is>
          <t>БІТ</t>
        </is>
      </c>
      <c r="M226" s="30" t="inlineStr">
        <is>
          <t>Да</t>
        </is>
      </c>
      <c r="N226" s="33">
        <f>HYPERLINK("https://scholar.google.com.ua/citations?hl=uk&amp;user=-9kMUooAAAAJ","https://scholar.google.com.ua/citations?hl=uk&amp;user=-9kMUooAAAAJ")</f>
        <v/>
      </c>
      <c r="O226" s="30" t="n">
        <v>6</v>
      </c>
      <c r="P226" s="30" t="n">
        <v>1</v>
      </c>
      <c r="Q226" s="33">
        <f>HYPERLINK("https://nure.ua/staff/volodimir-illich-zabolotniy","https://nure.ua/staff/volodimir-illich-zabolotniy")</f>
        <v/>
      </c>
      <c r="R226" s="63" t="inlineStr">
        <is>
          <t>Zabolotny, V. I. ; Zabolotnyj, V.</t>
        </is>
      </c>
      <c r="S226" s="13" t="n"/>
      <c r="T226" s="13" t="n"/>
      <c r="U226" s="13" t="n"/>
      <c r="V226" s="13" t="n"/>
      <c r="W226" s="13" t="n"/>
      <c r="X226" s="13" t="n"/>
      <c r="Y226" s="13" t="n"/>
      <c r="Z226" s="13" t="n"/>
    </row>
    <row r="227" ht="15.75" customHeight="1" s="303">
      <c r="A227" s="22" t="n">
        <v>1096</v>
      </c>
      <c r="B227" s="23" t="inlineStr">
        <is>
          <t>ЗАВИЗІСТУП ЮРІЙ ЮРІЙОВИЧ</t>
        </is>
      </c>
      <c r="C227" s="24" t="n"/>
      <c r="D227" s="42" t="n"/>
      <c r="E227" s="314" t="n"/>
      <c r="F227" s="314" t="n"/>
      <c r="G227" s="314" t="n"/>
      <c r="H227" s="47" t="n"/>
      <c r="I227" s="47" t="n"/>
      <c r="J227" s="47" t="n"/>
      <c r="K227" s="28" t="n">
        <v>3</v>
      </c>
      <c r="L227" s="29" t="inlineStr">
        <is>
          <t>ЕОМ</t>
        </is>
      </c>
      <c r="M227" s="30" t="inlineStr">
        <is>
          <t>Да</t>
        </is>
      </c>
      <c r="N227" s="33">
        <f>HYPERLINK("https://scholar.google.com/citations?user=yO7YAMUAAAAJ","https://scholar.google.com/citations?user=yO7YAMUAAAAJ")</f>
        <v/>
      </c>
      <c r="O227" s="30" t="n">
        <v>33</v>
      </c>
      <c r="P227" s="30" t="n">
        <v>3</v>
      </c>
      <c r="Q227" s="33">
        <f>HYPERLINK("https://nure.ua/staff/yuriy-yuriyovich-zavizistup","https://nure.ua/staff/yuriy-yuriyovich-zavizistup")</f>
        <v/>
      </c>
      <c r="R227" s="12" t="n"/>
      <c r="S227" s="13" t="n"/>
      <c r="T227" s="13" t="n"/>
      <c r="U227" s="13" t="n"/>
      <c r="V227" s="13" t="n"/>
      <c r="W227" s="13" t="n"/>
      <c r="X227" s="13" t="n"/>
      <c r="Y227" s="13" t="n"/>
      <c r="Z227" s="13" t="n"/>
    </row>
    <row r="228" ht="15.75" customHeight="1" s="303">
      <c r="A228" s="22" t="n">
        <v>3839</v>
      </c>
      <c r="B228" s="23" t="inlineStr">
        <is>
          <t>ЗАЙЧЕНКО ОЛЬГА БОРИСІВНА</t>
        </is>
      </c>
      <c r="C228" s="24" t="inlineStr">
        <is>
          <t>https://orcid.org/0000-0003-4936-2785</t>
        </is>
      </c>
      <c r="D228" s="42" t="inlineStr">
        <is>
          <t>https://www.scopus.com/authid/detail.uri?authorId=8313137500</t>
        </is>
      </c>
      <c r="E228" s="313" t="n">
        <v>24</v>
      </c>
      <c r="F228" s="313" t="n">
        <v>24</v>
      </c>
      <c r="G228" s="313" t="n">
        <v>3</v>
      </c>
      <c r="H228" s="100" t="n">
        <v>13</v>
      </c>
      <c r="I228" s="100" t="n">
        <v>0</v>
      </c>
      <c r="J228" s="100" t="n">
        <v>0</v>
      </c>
      <c r="K228" s="28" t="n">
        <v>61</v>
      </c>
      <c r="L228" s="44" t="inlineStr">
        <is>
          <t>ПЕЕА</t>
        </is>
      </c>
      <c r="M228" s="30" t="inlineStr">
        <is>
          <t>Да</t>
        </is>
      </c>
      <c r="N228" s="33">
        <f>HYPERLINK("https://scholar.google.com.ua/citations?hl=ru&amp;user=XpQwEB0AAAAJ","https://scholar.google.com.ua/citations?hl=ru&amp;user=XpQwEB0AAAAJ")</f>
        <v/>
      </c>
      <c r="O228" s="30" t="n">
        <v>53</v>
      </c>
      <c r="P228" s="30" t="n">
        <v>4</v>
      </c>
      <c r="Q228" s="33">
        <f>HYPERLINK("https://nure.ua/staff/olga-borisivna-zaychenko","https://nure.ua/staff/olga-borisivna-zaychenko")</f>
        <v/>
      </c>
      <c r="R228" s="63" t="inlineStr">
        <is>
          <t>Zaichenko, O. B. ; Zaichenko, Olga ; Indina, O. B. ; Zaichenko, O. B. ; Zalchenko, O. B. ; Zaichenko, OB ; Zaichenko O.</t>
        </is>
      </c>
      <c r="S228" s="13" t="n"/>
      <c r="T228" s="13" t="n"/>
      <c r="U228" s="13" t="n"/>
      <c r="V228" s="13" t="n"/>
      <c r="W228" s="13" t="n"/>
      <c r="X228" s="13" t="n"/>
      <c r="Y228" s="13" t="n"/>
      <c r="Z228" s="13" t="n"/>
    </row>
    <row r="229" ht="15.75" customHeight="1" s="303">
      <c r="A229" s="22" t="n">
        <v>1079</v>
      </c>
      <c r="B229" s="23" t="inlineStr">
        <is>
          <t>ЗАМІРЕЦЬ МИКОЛА ВАСИЛЬОВИЧ</t>
        </is>
      </c>
      <c r="C229" s="24" t="inlineStr">
        <is>
          <t>https://orcid.org/0000-0003-1764-039X</t>
        </is>
      </c>
      <c r="D229" s="42" t="n"/>
      <c r="E229" s="314" t="n"/>
      <c r="F229" s="314" t="n"/>
      <c r="G229" s="314" t="n"/>
      <c r="H229" s="47" t="n"/>
      <c r="I229" s="47" t="n"/>
      <c r="J229" s="47" t="n"/>
      <c r="K229" s="28" t="n">
        <v>1</v>
      </c>
      <c r="L229" s="39" t="n"/>
      <c r="M229" s="30" t="inlineStr">
        <is>
          <t>Да</t>
        </is>
      </c>
      <c r="N229" s="33">
        <f>HYPERLINK("https://scholar.google.com/citations?user=cZx-RL4AAAAJ","https://scholar.google.com/citations?user=cZx-RL4AAAAJ")</f>
        <v/>
      </c>
      <c r="O229" s="30" t="n">
        <v>34</v>
      </c>
      <c r="P229" s="30" t="n">
        <v>4</v>
      </c>
      <c r="Q229" s="33">
        <f>HYPERLINK("https://nure.ua/staff/mikola-vasilovich-zamirets","https://nure.ua/staff/mikola-vasilovich-zamirets")</f>
        <v/>
      </c>
      <c r="R229" s="12" t="n"/>
      <c r="S229" s="13" t="n"/>
      <c r="T229" s="13" t="n"/>
      <c r="U229" s="13" t="n"/>
      <c r="V229" s="13" t="n"/>
      <c r="W229" s="13" t="n"/>
      <c r="X229" s="13" t="n"/>
      <c r="Y229" s="13" t="n"/>
      <c r="Z229" s="13" t="n"/>
    </row>
    <row r="230" ht="15.75" customHeight="1" s="303">
      <c r="A230" s="22" t="n">
        <v>6923</v>
      </c>
      <c r="B230" s="23" t="inlineStr">
        <is>
          <t>ЗАМІРЕЦЬ ОЛЕГ МИКОЛАЙОВИЧ</t>
        </is>
      </c>
      <c r="C230" s="24" t="inlineStr">
        <is>
          <t>https://orcid.org/0000-0001-5902-2501</t>
        </is>
      </c>
      <c r="D230" s="42" t="n"/>
      <c r="E230" s="314" t="n"/>
      <c r="F230" s="314" t="n"/>
      <c r="G230" s="314" t="n"/>
      <c r="H230" s="47" t="n"/>
      <c r="I230" s="47" t="n"/>
      <c r="J230" s="47" t="n"/>
      <c r="K230" s="28" t="n">
        <v>3</v>
      </c>
      <c r="L230" s="39" t="n"/>
      <c r="M230" s="30" t="inlineStr">
        <is>
          <t>Да</t>
        </is>
      </c>
      <c r="N230" s="33">
        <f>HYPERLINK("https://scholar.google.com.ua/citations?user=DB9P8uoAAAAJ&amp;hl=uk&amp;authuser=3","https://scholar.google.com.ua/citations?user=DB9P8uoAAAAJ&amp;hl=uk&amp;authuser=3")</f>
        <v/>
      </c>
      <c r="O230" s="30" t="n">
        <v>26</v>
      </c>
      <c r="P230" s="30" t="n">
        <v>3</v>
      </c>
      <c r="Q230" s="33">
        <f>HYPERLINK("https://nure.ua/staff/oleg-mikolayovich-zamirets","https://nure.ua/staff/oleg-mikolayovich-zamirets")</f>
        <v/>
      </c>
      <c r="R230" s="12" t="n"/>
      <c r="S230" s="13" t="n"/>
      <c r="T230" s="13" t="n"/>
      <c r="U230" s="13" t="n"/>
      <c r="V230" s="13" t="n"/>
      <c r="W230" s="13" t="n"/>
      <c r="X230" s="13" t="n"/>
      <c r="Y230" s="13" t="n"/>
      <c r="Z230" s="13" t="n"/>
    </row>
    <row r="231" ht="15.75" customHeight="1" s="303">
      <c r="A231" s="22" t="n">
        <v>6508</v>
      </c>
      <c r="B231" s="23" t="inlineStr">
        <is>
          <t>ЗАМЯТІНА НАТАЛІ ВАЛЕРІЇВНА</t>
        </is>
      </c>
      <c r="C231" s="24" t="n"/>
      <c r="D231" s="42" t="n"/>
      <c r="E231" s="314" t="n"/>
      <c r="F231" s="314" t="n"/>
      <c r="G231" s="314" t="n"/>
      <c r="H231" s="47" t="n"/>
      <c r="I231" s="47" t="n"/>
      <c r="J231" s="47" t="n"/>
      <c r="K231" s="28" t="n">
        <v>0</v>
      </c>
      <c r="L231" s="39" t="inlineStr">
        <is>
          <t>МП</t>
        </is>
      </c>
      <c r="M231" s="30" t="inlineStr">
        <is>
          <t>Да</t>
        </is>
      </c>
      <c r="N231" s="30" t="n"/>
      <c r="O231" s="30" t="n"/>
      <c r="P231" s="30" t="n"/>
      <c r="Q231" s="30" t="n"/>
      <c r="R231" s="12" t="n"/>
      <c r="S231" s="13" t="n"/>
      <c r="T231" s="13" t="n"/>
      <c r="U231" s="13" t="n"/>
      <c r="V231" s="13" t="n"/>
      <c r="W231" s="13" t="n"/>
      <c r="X231" s="13" t="n"/>
      <c r="Y231" s="13" t="n"/>
      <c r="Z231" s="13" t="n"/>
    </row>
    <row r="232" ht="15.75" customHeight="1" s="303">
      <c r="A232" s="22" t="n">
        <v>65</v>
      </c>
      <c r="B232" s="23" t="inlineStr">
        <is>
          <t>ЗАПОРОЖЕЦЬ ОЛЕГ ВАСИЛЬОВИЧ</t>
        </is>
      </c>
      <c r="C232" s="24" t="inlineStr">
        <is>
          <t>https://orcid.org/0000-0002-7831-8479</t>
        </is>
      </c>
      <c r="D232" s="42" t="inlineStr">
        <is>
          <t>https://www.scopus.com/authid/detail.uri?authorId=15728942500</t>
        </is>
      </c>
      <c r="E232" s="313" t="n">
        <v>3</v>
      </c>
      <c r="F232" s="313" t="n">
        <v>0</v>
      </c>
      <c r="G232" s="313" t="n">
        <v>0</v>
      </c>
      <c r="H232" s="100" t="n">
        <v>2</v>
      </c>
      <c r="I232" s="100" t="n">
        <v>0</v>
      </c>
      <c r="J232" s="100" t="n">
        <v>0</v>
      </c>
      <c r="K232" s="28" t="n">
        <v>19</v>
      </c>
      <c r="L232" s="29" t="inlineStr">
        <is>
          <t>МТЕ</t>
        </is>
      </c>
      <c r="M232" s="30" t="inlineStr">
        <is>
          <t>Да</t>
        </is>
      </c>
      <c r="N232" s="33">
        <f>HYPERLINK("https://scholar.google.com.ua/citations?user=aIR-YYcAAAAJ&amp;hl=uk","https://scholar.google.com.ua/citations?user=aIR-YYcAAAAJ&amp;hl=uk")</f>
        <v/>
      </c>
      <c r="O232" s="30" t="n">
        <v>32</v>
      </c>
      <c r="P232" s="30" t="n">
        <v>4</v>
      </c>
      <c r="Q232" s="33">
        <f>HYPERLINK("https://nure.ua/staff/oleg-vasilovich-zaporozhec","https://nure.ua/staff/oleg-vasilovich-zaporozhec")</f>
        <v/>
      </c>
      <c r="R232" s="63" t="inlineStr">
        <is>
          <t>Zaporozhets, O. V. ; Zaporozhets, O. V. ; Zaporozhets, O., V ; Zaporozhets, OV</t>
        </is>
      </c>
      <c r="S232" s="13" t="n"/>
      <c r="T232" s="13" t="n"/>
      <c r="U232" s="13" t="n"/>
      <c r="V232" s="13" t="n"/>
      <c r="W232" s="13" t="n"/>
      <c r="X232" s="13" t="n"/>
      <c r="Y232" s="13" t="n"/>
      <c r="Z232" s="13" t="n"/>
    </row>
    <row r="233" ht="15.75" customHeight="1" s="303">
      <c r="A233" s="22" t="n">
        <v>1085</v>
      </c>
      <c r="B233" s="23" t="inlineStr">
        <is>
          <t>ЗАРУДНИЙ ОЛЕКСАНДР АНДРІЙОВИЧ</t>
        </is>
      </c>
      <c r="C233" s="24" t="inlineStr">
        <is>
          <t>https://orcid.org/0000-0002-1612-0256</t>
        </is>
      </c>
      <c r="D233" s="42" t="inlineStr">
        <is>
          <t>https://www.scopus.com/authid/detail.uri?authorId=6506769484</t>
        </is>
      </c>
      <c r="E233" s="313" t="n">
        <v>11</v>
      </c>
      <c r="F233" s="313" t="n">
        <v>20</v>
      </c>
      <c r="G233" s="313" t="n">
        <v>2</v>
      </c>
      <c r="H233" s="100" t="n">
        <v>5</v>
      </c>
      <c r="I233" s="100" t="n">
        <v>7</v>
      </c>
      <c r="J233" s="100" t="n">
        <v>1</v>
      </c>
      <c r="K233" s="28" t="n">
        <v>20</v>
      </c>
      <c r="L233" s="44" t="inlineStr">
        <is>
          <t>РТІКС</t>
        </is>
      </c>
      <c r="M233" s="30" t="inlineStr">
        <is>
          <t>Да</t>
        </is>
      </c>
      <c r="N233" s="33">
        <f>HYPERLINK("https://scholar.google.com/citations?user=JJ6U6owAAAAJ","https://scholar.google.com/citations?user=JJ6U6owAAAAJ")</f>
        <v/>
      </c>
      <c r="O233" s="30" t="n">
        <v>16</v>
      </c>
      <c r="P233" s="30" t="n">
        <v>2</v>
      </c>
      <c r="Q233" s="33">
        <f>HYPERLINK("https://nure.ua/staff/oleksandr-andriyovich-zarudniy","https://nure.ua/staff/oleksandr-andriyovich-zarudniy")</f>
        <v/>
      </c>
      <c r="R233" s="12" t="inlineStr">
        <is>
          <t>Zarudniy, A. A. ; ZARUDNYI, AA</t>
        </is>
      </c>
      <c r="S233" s="13" t="n"/>
      <c r="T233" s="13" t="n"/>
      <c r="U233" s="13" t="n"/>
      <c r="V233" s="13" t="n"/>
      <c r="W233" s="13" t="n"/>
      <c r="X233" s="13" t="n"/>
      <c r="Y233" s="13" t="n"/>
      <c r="Z233" s="13" t="n"/>
    </row>
    <row r="234" ht="15.75" customHeight="1" s="303">
      <c r="A234" s="22" t="n">
        <v>374</v>
      </c>
      <c r="B234" s="23" t="inlineStr">
        <is>
          <t>ЗАХАРОВ ІГОР ПЕТРОВИЧ</t>
        </is>
      </c>
      <c r="C234" s="24" t="inlineStr">
        <is>
          <t>https://orcid.org/0000-0003-3852-4582</t>
        </is>
      </c>
      <c r="D234" s="42" t="inlineStr">
        <is>
          <t>https://www.scopus.com/authid/detail.uri?authorId=7202049546</t>
        </is>
      </c>
      <c r="E234" s="313" t="n">
        <v>27</v>
      </c>
      <c r="F234" s="313" t="n">
        <v>49</v>
      </c>
      <c r="G234" s="313" t="n">
        <v>4</v>
      </c>
      <c r="H234" s="100" t="n">
        <v>18</v>
      </c>
      <c r="I234" s="100" t="n">
        <v>35</v>
      </c>
      <c r="J234" s="100" t="n">
        <v>4</v>
      </c>
      <c r="K234" s="28" t="n">
        <v>54</v>
      </c>
      <c r="L234" s="29" t="inlineStr">
        <is>
          <t>МТЕ</t>
        </is>
      </c>
      <c r="M234" s="30" t="inlineStr">
        <is>
          <t>Да</t>
        </is>
      </c>
      <c r="N234" s="30" t="n"/>
      <c r="O234" s="30" t="n"/>
      <c r="P234" s="30" t="n"/>
      <c r="Q234" s="30" t="n"/>
      <c r="R234" s="63" t="inlineStr">
        <is>
          <t xml:space="preserve">Zakharov, Igor P. ; Zakharov, I. ; Zakharov, Igor ; Zakharov, Igor P. ; Zakharov, I. P. ; Zakharov, I ; Zakharov, I.P. ; Zakharov, I. ; </t>
        </is>
      </c>
      <c r="S234" s="13" t="n"/>
      <c r="T234" s="13" t="n"/>
      <c r="U234" s="13" t="n"/>
      <c r="V234" s="13" t="n"/>
      <c r="W234" s="13" t="n"/>
      <c r="X234" s="13" t="n"/>
      <c r="Y234" s="13" t="n"/>
      <c r="Z234" s="13" t="n"/>
    </row>
    <row r="235" ht="15.75" customHeight="1" s="303">
      <c r="A235" s="22" t="n">
        <v>131</v>
      </c>
      <c r="B235" s="23" t="inlineStr">
        <is>
          <t>ЗАХВАТОВА ТЕТЯНА ЄВГЕНІЇВНА</t>
        </is>
      </c>
      <c r="C235" s="24" t="n"/>
      <c r="D235" s="42" t="n"/>
      <c r="E235" s="314" t="n"/>
      <c r="F235" s="314" t="n"/>
      <c r="G235" s="314" t="n"/>
      <c r="H235" s="47" t="n"/>
      <c r="I235" s="47" t="n"/>
      <c r="J235" s="47" t="n"/>
      <c r="K235" s="28" t="n">
        <v>14</v>
      </c>
      <c r="L235" s="44" t="inlineStr">
        <is>
          <t>ФВС</t>
        </is>
      </c>
      <c r="M235" s="30" t="inlineStr">
        <is>
          <t>Да</t>
        </is>
      </c>
      <c r="N235" s="33">
        <f>HYPERLINK("https://scholar.google.com/citations?user=MqUJ4V0AAAAJ","https://scholar.google.com/citations?user=MqUJ4V0AAAAJ")</f>
        <v/>
      </c>
      <c r="O235" s="30" t="n">
        <v>4</v>
      </c>
      <c r="P235" s="30" t="n">
        <v>1</v>
      </c>
      <c r="Q235" s="33">
        <f>HYPERLINK("https://nure.ua/staff/tetyana-yevgenivna-zahvatova","https://nure.ua/staff/tetyana-yevgenivna-zahvatova")</f>
        <v/>
      </c>
      <c r="R235" s="12" t="n"/>
      <c r="S235" s="13" t="n"/>
      <c r="T235" s="13" t="n"/>
      <c r="U235" s="13" t="n"/>
      <c r="V235" s="13" t="n"/>
      <c r="W235" s="13" t="n"/>
      <c r="X235" s="13" t="n"/>
      <c r="Y235" s="13" t="n"/>
      <c r="Z235" s="13" t="n"/>
    </row>
    <row r="236" ht="15.75" customHeight="1" s="303">
      <c r="A236" s="22" t="n">
        <v>697</v>
      </c>
      <c r="B236" s="23" t="inlineStr">
        <is>
          <t>ЗЕЛЕНИЙ ОЛЕКСАНДР ПАВЛОВИЧ</t>
        </is>
      </c>
      <c r="C236" s="24" t="inlineStr">
        <is>
          <t>http://orcid.org/0000-0002-7583-7759</t>
        </is>
      </c>
      <c r="D236" s="42" t="inlineStr">
        <is>
          <t>https://www.scopus.com/authid/detail.uri?authorId=57211908898</t>
        </is>
      </c>
      <c r="E236" s="313" t="n">
        <v>5</v>
      </c>
      <c r="F236" s="313" t="n">
        <v>5</v>
      </c>
      <c r="G236" s="313" t="n">
        <v>1</v>
      </c>
      <c r="H236" s="47" t="n"/>
      <c r="I236" s="47" t="n"/>
      <c r="J236" s="47" t="n"/>
      <c r="K236" s="28" t="n">
        <v>10</v>
      </c>
      <c r="L236" s="44" t="inlineStr">
        <is>
          <t>МСТ</t>
        </is>
      </c>
      <c r="M236" s="30" t="inlineStr">
        <is>
          <t>Да</t>
        </is>
      </c>
      <c r="N236" s="33">
        <f>HYPERLINK("https://scholar.google.com/citations?user=30fDiXYAAAAJ","https://scholar.google.com/citations?user=30fDiXYAAAAJ")</f>
        <v/>
      </c>
      <c r="O236" s="30" t="n">
        <v>0</v>
      </c>
      <c r="P236" s="30" t="n">
        <v>0</v>
      </c>
      <c r="Q236" s="33">
        <f>HYPERLINK("https://nure.ua/staff/oleksandr-pavlovich-zeleniy","https://nure.ua/staff/oleksandr-pavlovich-zeleniy")</f>
        <v/>
      </c>
      <c r="R236" s="63" t="inlineStr">
        <is>
          <t>Zeleniy, Oleksandr ; Zeleniy, O.</t>
        </is>
      </c>
      <c r="S236" s="13" t="n"/>
      <c r="T236" s="13" t="n"/>
      <c r="U236" s="13" t="n"/>
      <c r="V236" s="13" t="n"/>
      <c r="W236" s="13" t="n"/>
      <c r="X236" s="13" t="n"/>
      <c r="Y236" s="13" t="n"/>
      <c r="Z236" s="13" t="n"/>
    </row>
    <row r="237" ht="15.75" customHeight="1" s="303">
      <c r="A237" s="22" t="n">
        <v>1051</v>
      </c>
      <c r="B237" s="23" t="inlineStr">
        <is>
          <t>ЗЕЛЕНІН АНАТОЛІЙ МИКОЛАЙОВИЧ</t>
        </is>
      </c>
      <c r="C237" s="24" t="inlineStr">
        <is>
          <t>https://orcid.org/0000-0001-6977-8206</t>
        </is>
      </c>
      <c r="D237" s="42" t="inlineStr">
        <is>
          <t>https://www.scopus.com/authid/detail.uri?authorId=57197504395</t>
        </is>
      </c>
      <c r="E237" s="313" t="n">
        <v>3</v>
      </c>
      <c r="F237" s="313" t="n">
        <v>0</v>
      </c>
      <c r="G237" s="313" t="n">
        <v>0</v>
      </c>
      <c r="H237" s="47" t="n">
        <v>0</v>
      </c>
      <c r="I237" s="47" t="n">
        <v>0</v>
      </c>
      <c r="J237" s="47" t="n">
        <v>0</v>
      </c>
      <c r="K237" s="28" t="n">
        <v>15</v>
      </c>
      <c r="L237" s="39" t="n"/>
      <c r="M237" s="30" t="inlineStr">
        <is>
          <t>Да</t>
        </is>
      </c>
      <c r="N237" s="33">
        <f>HYPERLINK("https://scholar.google.com/citations?user=DLPqlAwAAAAJ","https://scholar.google.com/citations?user=DLPqlAwAAAAJ")</f>
        <v/>
      </c>
      <c r="O237" s="30" t="n">
        <v>71</v>
      </c>
      <c r="P237" s="30" t="n">
        <v>5</v>
      </c>
      <c r="Q237" s="33">
        <f>HYPERLINK("https://nure.ua/staff/anatoliy-mikolayovich-zelenin","https://nure.ua/staff/anatoliy-mikolayovich-zelenin")</f>
        <v/>
      </c>
      <c r="R237" s="63" t="inlineStr">
        <is>
          <t>Zelenin, A. N. ; Zelenin, A. N.</t>
        </is>
      </c>
      <c r="S237" s="13" t="n"/>
      <c r="T237" s="13" t="n"/>
      <c r="U237" s="13" t="n"/>
      <c r="V237" s="13" t="n"/>
      <c r="W237" s="13" t="n"/>
      <c r="X237" s="13" t="n"/>
      <c r="Y237" s="13" t="n"/>
      <c r="Z237" s="13" t="n"/>
    </row>
    <row r="238" ht="15.75" customHeight="1" s="303">
      <c r="A238" s="22" t="n">
        <v>6545</v>
      </c>
      <c r="B238" s="23" t="inlineStr">
        <is>
          <t>ЗИБІНА КАТЕРИНА ВІКТОРІВНА</t>
        </is>
      </c>
      <c r="C238" s="24" t="inlineStr">
        <is>
          <t>https://orcid.org/0000-0002-9955-4710</t>
        </is>
      </c>
      <c r="D238" s="42" t="n"/>
      <c r="E238" s="314" t="n"/>
      <c r="F238" s="314" t="n"/>
      <c r="G238" s="314" t="n"/>
      <c r="H238" s="47" t="n"/>
      <c r="I238" s="47" t="n"/>
      <c r="J238" s="47" t="n"/>
      <c r="K238" s="28" t="n">
        <v>1</v>
      </c>
      <c r="L238" s="44" t="inlineStr">
        <is>
          <t>ПІ</t>
        </is>
      </c>
      <c r="M238" s="30" t="inlineStr">
        <is>
          <t>Да</t>
        </is>
      </c>
      <c r="N238" s="33">
        <f>HYPERLINK("https://scholar.google.com/citations?user=32cu3V8AAAAJ","https://scholar.google.com/citations?user=32cu3V8AAAAJ")</f>
        <v/>
      </c>
      <c r="O238" s="30" t="n">
        <v>1</v>
      </c>
      <c r="P238" s="30" t="n">
        <v>1</v>
      </c>
      <c r="Q238" s="33">
        <f>HYPERLINK("https://nure.ua/staff/katerina-viktorivna-zibina","https://nure.ua/staff/katerina-viktorivna-zibina")</f>
        <v/>
      </c>
      <c r="R238" s="12" t="n"/>
      <c r="S238" s="13" t="n"/>
      <c r="T238" s="13" t="n"/>
      <c r="U238" s="13" t="n"/>
      <c r="V238" s="13" t="n"/>
      <c r="W238" s="13" t="n"/>
      <c r="X238" s="13" t="n"/>
      <c r="Y238" s="13" t="n"/>
      <c r="Z238" s="13" t="n"/>
    </row>
    <row r="239" ht="15.75" customHeight="1" s="303">
      <c r="A239" s="22" t="n">
        <v>7438</v>
      </c>
      <c r="B239" s="23" t="inlineStr">
        <is>
          <t>ЗНАЙДЮК ВАСИЛЬ ГРИГОРОВИЧ</t>
        </is>
      </c>
      <c r="C239" s="24" t="inlineStr">
        <is>
          <t>https://orcid.org/0000-0001-8590-8007</t>
        </is>
      </c>
      <c r="D239" s="42" t="inlineStr">
        <is>
          <t>https://www.scopus.com/authid/detail.uri?authorId=57210340749</t>
        </is>
      </c>
      <c r="E239" s="313" t="n">
        <v>1</v>
      </c>
      <c r="F239" s="313" t="n">
        <v>2</v>
      </c>
      <c r="G239" s="313" t="n">
        <v>1</v>
      </c>
      <c r="H239" s="47" t="n"/>
      <c r="I239" s="47" t="n"/>
      <c r="J239" s="47" t="n"/>
      <c r="K239" s="28" t="n">
        <v>0</v>
      </c>
      <c r="L239" s="29" t="n"/>
      <c r="M239" s="30" t="inlineStr">
        <is>
          <t>Да</t>
        </is>
      </c>
      <c r="N239" s="33">
        <f>HYPERLINK("https://scholar.google.com/citations?user=HspFtJMAAAAJ","https://scholar.google.com/citations?user=HspFtJMAAAAJ")</f>
        <v/>
      </c>
      <c r="O239" s="30" t="n">
        <v>13</v>
      </c>
      <c r="P239" s="30" t="n">
        <v>2</v>
      </c>
      <c r="Q239" s="33">
        <f>HYPERLINK("https://nure.ua/staff/vasil-grigorovich-znaydyuk","https://nure.ua/staff/vasil-grigorovich-znaydyuk")</f>
        <v/>
      </c>
      <c r="R239" s="63" t="inlineStr">
        <is>
          <t>Znaidiuk, Vasyl</t>
        </is>
      </c>
      <c r="S239" s="13" t="n"/>
      <c r="T239" s="13" t="n"/>
      <c r="U239" s="13" t="n"/>
      <c r="V239" s="13" t="n"/>
      <c r="W239" s="13" t="n"/>
      <c r="X239" s="13" t="n"/>
      <c r="Y239" s="13" t="n"/>
      <c r="Z239" s="13" t="n"/>
    </row>
    <row r="240" ht="15.75" customHeight="1" s="303">
      <c r="A240" s="22" t="n">
        <v>186</v>
      </c>
      <c r="B240" s="23" t="inlineStr">
        <is>
          <t>ЗОЛОТАРЬОВ ВАДИМ АНАТОЛІЙОВИЧ</t>
        </is>
      </c>
      <c r="C240" s="24" t="n"/>
      <c r="D240" s="42" t="inlineStr">
        <is>
          <t>https://www.scopus.com/authid/detail.uri?authorId=15069927500</t>
        </is>
      </c>
      <c r="E240" s="313" t="n">
        <v>1</v>
      </c>
      <c r="F240" s="313" t="n">
        <v>0</v>
      </c>
      <c r="G240" s="313" t="n">
        <v>0</v>
      </c>
      <c r="H240" s="100" t="n"/>
      <c r="I240" s="100" t="n"/>
      <c r="J240" s="100" t="n"/>
      <c r="K240" s="28" t="n">
        <v>8</v>
      </c>
      <c r="L240" s="44" t="inlineStr">
        <is>
          <t>ІМІ</t>
        </is>
      </c>
      <c r="M240" s="30" t="inlineStr">
        <is>
          <t>Да</t>
        </is>
      </c>
      <c r="N240" s="33">
        <f>HYPERLINK("https://scholar.google.com/citations?user=4PmyHQYAAAAJ","https://scholar.google.com/citations?user=4PmyHQYAAAAJ")</f>
        <v/>
      </c>
      <c r="O240" s="30" t="n">
        <v>208</v>
      </c>
      <c r="P240" s="30" t="n">
        <v>7</v>
      </c>
      <c r="Q240" s="33">
        <f>HYPERLINK("https://nure.ua/staff/vadim-anatoliyovich-zolotarov","https://nure.ua/staff/vadim-anatoliyovich-zolotarov")</f>
        <v/>
      </c>
      <c r="R240" s="63" t="inlineStr">
        <is>
          <t>Zolotarjov, V. A.</t>
        </is>
      </c>
      <c r="S240" s="13" t="n"/>
      <c r="T240" s="13" t="n"/>
      <c r="U240" s="13" t="n"/>
      <c r="V240" s="13" t="n"/>
      <c r="W240" s="13" t="n"/>
      <c r="X240" s="13" t="n"/>
      <c r="Y240" s="13" t="n"/>
      <c r="Z240" s="13" t="n"/>
    </row>
    <row r="241" ht="15.75" customHeight="1" s="303">
      <c r="A241" s="22" t="n">
        <v>5232</v>
      </c>
      <c r="B241" s="23" t="inlineStr">
        <is>
          <t>ЗОЛОТУХІН ОЛЕГ ВІКТОРОВИЧ</t>
        </is>
      </c>
      <c r="C241" s="24" t="inlineStr">
        <is>
          <t>https://orcid.org/0000-0002-0152-7600</t>
        </is>
      </c>
      <c r="D241" s="42" t="inlineStr">
        <is>
          <t>https://www.scopus.com/authid/detail.uri?origin=resultslist&amp;authorId=57207774022&amp;zone=</t>
        </is>
      </c>
      <c r="E241" s="313" t="n">
        <v>5</v>
      </c>
      <c r="F241" s="313" t="n">
        <v>10</v>
      </c>
      <c r="G241" s="313" t="n">
        <v>2</v>
      </c>
      <c r="H241" s="100" t="n">
        <v>4</v>
      </c>
      <c r="I241" s="100" t="n">
        <v>3</v>
      </c>
      <c r="J241" s="100" t="n">
        <v>1</v>
      </c>
      <c r="K241" s="28" t="n">
        <v>7</v>
      </c>
      <c r="L241" s="44" t="inlineStr">
        <is>
          <t>ШІ</t>
        </is>
      </c>
      <c r="M241" s="30" t="inlineStr">
        <is>
          <t>Да</t>
        </is>
      </c>
      <c r="N241" s="33">
        <f>HYPERLINK("https://scholar.google.com/citations?user=B1sT8KsAAAAJ","https://scholar.google.com/citations?user=B1sT8KsAAAAJ")</f>
        <v/>
      </c>
      <c r="O241" s="30" t="n">
        <v>25</v>
      </c>
      <c r="P241" s="30" t="n">
        <v>3</v>
      </c>
      <c r="Q241" s="33">
        <f>HYPERLINK("https://nure.ua/staff/oleg-viktorovich-zolotuhin","https://nure.ua/staff/oleg-viktorovich-zolotuhin")</f>
        <v/>
      </c>
      <c r="R241" s="63" t="inlineStr">
        <is>
          <t>Zolotukhin, Oleh ; Zolotukhin, O. V.</t>
        </is>
      </c>
      <c r="S241" s="13" t="n"/>
      <c r="T241" s="13" t="n"/>
      <c r="U241" s="13" t="n"/>
      <c r="V241" s="13" t="n"/>
      <c r="W241" s="13" t="n"/>
      <c r="X241" s="13" t="n"/>
      <c r="Y241" s="13" t="n"/>
      <c r="Z241" s="13" t="n"/>
    </row>
    <row r="242" ht="15.75" customHeight="1" s="303">
      <c r="A242" s="34" t="n">
        <v>7206</v>
      </c>
      <c r="B242" s="49" t="inlineStr">
        <is>
          <t>ЗОЛОТУХІНА НАДІЯ АНАТОЛІЇВНА</t>
        </is>
      </c>
      <c r="C242" s="35" t="n"/>
      <c r="D242" s="36" t="n"/>
      <c r="E242" s="315" t="n"/>
      <c r="F242" s="315" t="n"/>
      <c r="G242" s="315" t="n"/>
      <c r="H242" s="51" t="n"/>
      <c r="I242" s="51" t="n"/>
      <c r="J242" s="51" t="n"/>
      <c r="K242" s="38" t="n">
        <v>0</v>
      </c>
      <c r="L242" s="40" t="inlineStr">
        <is>
          <t>МП</t>
        </is>
      </c>
      <c r="M242" s="40" t="inlineStr">
        <is>
          <t>Нет</t>
        </is>
      </c>
      <c r="N242" s="41">
        <f>HYPERLINK("https://scholar.google.com.ua/citations?hl=uk&amp;user=R_wX_8QAAAAJ","https://scholar.google.com.ua/citations?hl=uk&amp;user=R_wX_8QAAAAJ")</f>
        <v/>
      </c>
      <c r="O242" s="40" t="n">
        <v>19</v>
      </c>
      <c r="P242" s="40" t="n">
        <v>2</v>
      </c>
      <c r="Q242" s="40" t="n"/>
      <c r="R242" s="52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 s="303">
      <c r="A243" s="22" t="n">
        <v>407</v>
      </c>
      <c r="B243" s="23" t="inlineStr">
        <is>
          <t>ЗУБКОВ ОЛЕГ ВІКТОРОВИЧ</t>
        </is>
      </c>
      <c r="C243" s="24" t="inlineStr">
        <is>
          <t>https://orcid.org/0000-0002-8528-6540</t>
        </is>
      </c>
      <c r="D243" s="42" t="inlineStr">
        <is>
          <t>https://www.scopus.com/authid/detail.uri?authorId=6602558899</t>
        </is>
      </c>
      <c r="E243" s="313" t="n">
        <v>16</v>
      </c>
      <c r="F243" s="313" t="n">
        <v>86</v>
      </c>
      <c r="G243" s="313" t="n">
        <v>6</v>
      </c>
      <c r="H243" s="100" t="n">
        <v>3</v>
      </c>
      <c r="I243" s="100" t="n">
        <v>3</v>
      </c>
      <c r="J243" s="100" t="n">
        <v>1</v>
      </c>
      <c r="K243" s="28" t="n">
        <v>43</v>
      </c>
      <c r="L243" s="44" t="inlineStr">
        <is>
          <t>МТС</t>
        </is>
      </c>
      <c r="M243" s="30" t="inlineStr">
        <is>
          <t>Да</t>
        </is>
      </c>
      <c r="N243" s="33">
        <f>HYPERLINK("https://scholar.google.com/citations?user=I232cRAAAAAJ","https://scholar.google.com/citations?user=I232cRAAAAAJ")</f>
        <v/>
      </c>
      <c r="O243" s="30" t="n">
        <v>30</v>
      </c>
      <c r="P243" s="30" t="n">
        <v>3</v>
      </c>
      <c r="Q243" s="33">
        <f>HYPERLINK("https://nure.ua/staff/oleg-viktorovich-zubkov","https://nure.ua/staff/oleg-viktorovich-zubkov")</f>
        <v/>
      </c>
      <c r="R243" s="63" t="inlineStr">
        <is>
          <t>Zubkov, O. V. ; Zubkov, O. V. ; Zubkov, Oleg ; Zubkov, Oleh ; Zubkov, OV ; Zubkov, O.V.</t>
        </is>
      </c>
      <c r="S243" s="13" t="n"/>
      <c r="T243" s="13" t="n"/>
      <c r="U243" s="13" t="n"/>
      <c r="V243" s="13" t="n"/>
      <c r="W243" s="13" t="n"/>
      <c r="X243" s="13" t="n"/>
      <c r="Y243" s="13" t="n"/>
      <c r="Z243" s="13" t="n"/>
    </row>
    <row r="244" ht="15.75" customHeight="1" s="303">
      <c r="A244" s="34" t="n">
        <v>5622</v>
      </c>
      <c r="B244" s="23" t="inlineStr">
        <is>
          <t>ІВАНЕНКО ДМИТРО ВІКТОРОВИЧ</t>
        </is>
      </c>
      <c r="C244" s="35" t="n"/>
      <c r="D244" s="36" t="inlineStr">
        <is>
          <t>https://www.scopus.com/authid/detail.uri?authorId=57194036350</t>
        </is>
      </c>
      <c r="E244" s="313" t="n">
        <v>5</v>
      </c>
      <c r="F244" s="313" t="n">
        <v>119</v>
      </c>
      <c r="G244" s="313" t="n">
        <v>3</v>
      </c>
      <c r="H244" s="37" t="n">
        <v>2</v>
      </c>
      <c r="I244" s="37" t="n">
        <v>30</v>
      </c>
      <c r="J244" s="37" t="n">
        <v>2</v>
      </c>
      <c r="K244" s="38" t="n">
        <v>11</v>
      </c>
      <c r="L244" s="29" t="n"/>
      <c r="M244" s="40" t="inlineStr">
        <is>
          <t>Да</t>
        </is>
      </c>
      <c r="N244" s="40" t="n"/>
      <c r="O244" s="40" t="n"/>
      <c r="P244" s="40" t="n"/>
      <c r="Q244" s="41">
        <f>HYPERLINK("https://nure.ua/staff/dmitro-viktorovich-ivanenko","https://nure.ua/staff/dmitro-viktorovich-ivanenko")</f>
        <v/>
      </c>
      <c r="R244" s="63" t="inlineStr">
        <is>
          <t>Ivanenko, Dmytro</t>
        </is>
      </c>
      <c r="S244" s="13" t="n"/>
      <c r="T244" s="13" t="n"/>
      <c r="U244" s="13" t="n"/>
      <c r="V244" s="13" t="n"/>
      <c r="W244" s="13" t="n"/>
      <c r="X244" s="13" t="n"/>
      <c r="Y244" s="13" t="n"/>
      <c r="Z244" s="13" t="n"/>
    </row>
    <row r="245" ht="15.75" customHeight="1" s="303">
      <c r="A245" s="22" t="n">
        <v>5636</v>
      </c>
      <c r="B245" s="23" t="inlineStr">
        <is>
          <t>ІВАНЕНКО СТАНІСЛАВ АНДРІЙОВИЧ</t>
        </is>
      </c>
      <c r="C245" s="24" t="inlineStr">
        <is>
          <t>https://orcid.org/0000-0001-7361-6584</t>
        </is>
      </c>
      <c r="D245" s="42" t="inlineStr">
        <is>
          <t>https://www.scopus.com/authid/detail.uri?authorId=56405392100</t>
        </is>
      </c>
      <c r="E245" s="313" t="n">
        <v>6</v>
      </c>
      <c r="F245" s="313" t="n">
        <v>11</v>
      </c>
      <c r="G245" s="313" t="n">
        <v>2</v>
      </c>
      <c r="H245" s="100" t="n">
        <v>3</v>
      </c>
      <c r="I245" s="100" t="n">
        <v>2</v>
      </c>
      <c r="J245" s="100" t="n">
        <v>1</v>
      </c>
      <c r="K245" s="28" t="n">
        <v>10</v>
      </c>
      <c r="L245" s="44" t="inlineStr">
        <is>
          <t>ІМІ</t>
        </is>
      </c>
      <c r="M245" s="30" t="inlineStr">
        <is>
          <t>Да</t>
        </is>
      </c>
      <c r="N245" s="33">
        <f>HYPERLINK("https://scholar.google.com.ua/citations?hl=ru&amp;user=1I6JkzQAAAAJ","https://scholar.google.com.ua/citations?hl=ru&amp;user=1I6JkzQAAAAJ")</f>
        <v/>
      </c>
      <c r="O245" s="30" t="n">
        <v>4</v>
      </c>
      <c r="P245" s="30" t="n">
        <v>2</v>
      </c>
      <c r="Q245" s="33">
        <f>HYPERLINK("https://nure.ua/staff/stanislav-andriyovich-ivanenko","https://nure.ua/staff/stanislav-andriyovich-ivanenko")</f>
        <v/>
      </c>
      <c r="R245" s="63" t="inlineStr">
        <is>
          <t>Ivanenko, Stanislav A. ; Ivanenko, Stanislav ; Ivanenko, S. A.</t>
        </is>
      </c>
      <c r="S245" s="13" t="n"/>
      <c r="T245" s="13" t="n"/>
      <c r="U245" s="13" t="n"/>
      <c r="V245" s="13" t="n"/>
      <c r="W245" s="13" t="n"/>
      <c r="X245" s="13" t="n"/>
      <c r="Y245" s="13" t="n"/>
      <c r="Z245" s="13" t="n"/>
    </row>
    <row r="246" ht="15.75" customHeight="1" s="303">
      <c r="A246" s="22" t="n">
        <v>323</v>
      </c>
      <c r="B246" s="23" t="inlineStr">
        <is>
          <t>ІВАНІСЕНКО ІГОР МИКОЛАЙОВИЧ</t>
        </is>
      </c>
      <c r="C246" s="24" t="inlineStr">
        <is>
          <t>https://orcid.org/0000-0002-2679-959X</t>
        </is>
      </c>
      <c r="D246" s="42" t="inlineStr">
        <is>
          <t>https://www.scopus.com/authid/detail.uri?authorId=57188694373</t>
        </is>
      </c>
      <c r="E246" s="313" t="n">
        <v>10</v>
      </c>
      <c r="F246" s="313" t="n">
        <v>82</v>
      </c>
      <c r="G246" s="313" t="n">
        <v>6</v>
      </c>
      <c r="H246" s="100" t="n">
        <v>7</v>
      </c>
      <c r="I246" s="100" t="n">
        <v>17</v>
      </c>
      <c r="J246" s="100" t="n">
        <v>3</v>
      </c>
      <c r="K246" s="28" t="n">
        <v>22</v>
      </c>
      <c r="L246" s="29" t="inlineStr">
        <is>
          <t>ЕОМ</t>
        </is>
      </c>
      <c r="M246" s="30" t="inlineStr">
        <is>
          <t>Да</t>
        </is>
      </c>
      <c r="N246" s="33">
        <f>HYPERLINK("https://scholar.google.com/citations?user=LkOev_UAAAAJ","https://scholar.google.com/citations?user=LkOev_UAAAAJ")</f>
        <v/>
      </c>
      <c r="O246" s="30" t="n">
        <v>118</v>
      </c>
      <c r="P246" s="30" t="n">
        <v>7</v>
      </c>
      <c r="Q246" s="33">
        <f>HYPERLINK("https://nure.ua/staff/igor-ivanisenko","https://nure.ua/staff/igor-ivanisenko")</f>
        <v/>
      </c>
      <c r="R246" s="12" t="inlineStr">
        <is>
          <t>Ivanisenko, Igor N. ; Ivanisenko, Igor ; Ivanisenko, I.</t>
        </is>
      </c>
      <c r="S246" s="13" t="n"/>
      <c r="T246" s="13" t="n"/>
      <c r="U246" s="13" t="n"/>
      <c r="V246" s="13" t="n"/>
      <c r="W246" s="13" t="n"/>
      <c r="X246" s="13" t="n"/>
      <c r="Y246" s="13" t="n"/>
      <c r="Z246" s="13" t="n"/>
    </row>
    <row r="247" ht="15.75" customHeight="1" s="303">
      <c r="A247" s="22" t="n">
        <v>181</v>
      </c>
      <c r="B247" s="23" t="inlineStr">
        <is>
          <t>ІВАНОВ ВАЛЕРІЙ ГЕННАДІЙОВИЧ</t>
        </is>
      </c>
      <c r="C247" s="24" t="inlineStr">
        <is>
          <t>https://orcid.org/0000-0002-6419-3759</t>
        </is>
      </c>
      <c r="D247" s="42" t="inlineStr">
        <is>
          <t>https://www.scopus.com/authid/detail.uri?origin=AuthorProfile&amp;authorId=57210566768&amp;zone=</t>
        </is>
      </c>
      <c r="E247" s="313" t="n">
        <v>2</v>
      </c>
      <c r="F247" s="313" t="n">
        <v>8</v>
      </c>
      <c r="G247" s="313" t="n">
        <v>1</v>
      </c>
      <c r="H247" s="100" t="n">
        <v>1</v>
      </c>
      <c r="I247" s="100" t="n">
        <v>0</v>
      </c>
      <c r="J247" s="100" t="n">
        <v>0</v>
      </c>
      <c r="K247" s="28" t="n">
        <v>14</v>
      </c>
      <c r="L247" s="44" t="inlineStr">
        <is>
          <t>СТ</t>
        </is>
      </c>
      <c r="M247" s="30" t="inlineStr">
        <is>
          <t>Да</t>
        </is>
      </c>
      <c r="N247" s="33">
        <f>HYPERLINK("https://scholar.google.com.ua/citations?hl=uk&amp;user=PadX2soAAAAJ","https://scholar.google.com.ua/citations?hl=uk&amp;user=PadX2soAAAAJ")</f>
        <v/>
      </c>
      <c r="O247" s="30" t="n">
        <v>23</v>
      </c>
      <c r="P247" s="30" t="n">
        <v>3</v>
      </c>
      <c r="Q247" s="33">
        <f>HYPERLINK("https://nure.ua/staff/valerij-gennadijovich-ivanov","https://nure.ua/staff/valerij-gennadijovich-ivanov")</f>
        <v/>
      </c>
      <c r="R247" s="63" t="inlineStr">
        <is>
          <t>Ivanov, Valerii</t>
        </is>
      </c>
      <c r="S247" s="13" t="n"/>
      <c r="T247" s="13" t="n"/>
      <c r="U247" s="13" t="n"/>
      <c r="V247" s="13" t="n"/>
      <c r="W247" s="13" t="n"/>
      <c r="X247" s="13" t="n"/>
      <c r="Y247" s="13" t="n"/>
      <c r="Z247" s="13" t="n"/>
    </row>
    <row r="248" ht="15.75" customHeight="1" s="303">
      <c r="A248" s="22" t="n">
        <v>7985</v>
      </c>
      <c r="B248" s="23" t="inlineStr">
        <is>
          <t>ІВАНОВ ЛЕОНІД СТАНІСЛАВОВИЧ</t>
        </is>
      </c>
      <c r="C248" s="83" t="inlineStr">
        <is>
          <t>https://orcid.org/0000-0002-4235-2982</t>
        </is>
      </c>
      <c r="D248" s="91" t="n"/>
      <c r="E248" s="322" t="n"/>
      <c r="F248" s="322" t="n"/>
      <c r="G248" s="322" t="n"/>
      <c r="H248" s="24" t="n"/>
      <c r="I248" s="24" t="n"/>
      <c r="J248" s="24" t="n"/>
      <c r="K248" s="28" t="n">
        <v>0</v>
      </c>
      <c r="L248" s="44" t="inlineStr">
        <is>
          <t>КІТАМ</t>
        </is>
      </c>
      <c r="M248" s="30" t="inlineStr">
        <is>
          <t>Да</t>
        </is>
      </c>
      <c r="N248" s="33">
        <f>HYPERLINK("https://scholar.google.com.ua/citations?hl=uk&amp;user=GxfdHDUAAAAJ","https://scholar.google.com.ua/citations?hl=uk&amp;user=GxfdHDUAAAAJ")</f>
        <v/>
      </c>
      <c r="O248" s="30" t="n">
        <v>4</v>
      </c>
      <c r="P248" s="30" t="n">
        <v>1</v>
      </c>
      <c r="Q248" s="33">
        <f>HYPERLINK("https://nure.ua/staff/leonid-stanislavovich-ivanov","https://nure.ua/staff/leonid-stanislavovich-ivanov")</f>
        <v/>
      </c>
      <c r="R248" s="12" t="n"/>
      <c r="S248" s="13" t="n"/>
      <c r="T248" s="13" t="n"/>
      <c r="U248" s="13" t="n"/>
      <c r="V248" s="13" t="n"/>
      <c r="W248" s="13" t="n"/>
      <c r="X248" s="13" t="n"/>
      <c r="Y248" s="13" t="n"/>
      <c r="Z248" s="13" t="n"/>
    </row>
    <row r="249" ht="15.75" customHeight="1" s="303">
      <c r="A249" s="76" t="n">
        <v>1702</v>
      </c>
      <c r="B249" s="23" t="inlineStr">
        <is>
          <t>ІВАНОВ ОЛЕКСАНДР СЕРГІЙОВИЧ</t>
        </is>
      </c>
      <c r="C249" s="77" t="n"/>
      <c r="D249" s="78" t="inlineStr">
        <is>
          <t>https://www.scopus.com/authid/detail.uri?authorId=57207774889</t>
        </is>
      </c>
      <c r="E249" s="313" t="n">
        <v>1</v>
      </c>
      <c r="F249" s="313" t="n">
        <v>6</v>
      </c>
      <c r="G249" s="313" t="n">
        <v>1</v>
      </c>
      <c r="H249" s="79" t="n">
        <v>1</v>
      </c>
      <c r="I249" s="79" t="n">
        <v>0</v>
      </c>
      <c r="J249" s="79" t="n">
        <v>0</v>
      </c>
      <c r="K249" s="80" t="n">
        <v>0</v>
      </c>
      <c r="L249" s="39" t="n"/>
      <c r="M249" s="81" t="inlineStr">
        <is>
          <t>НЕТ</t>
        </is>
      </c>
      <c r="N249" s="30" t="n"/>
      <c r="O249" s="30" t="n"/>
      <c r="P249" s="30" t="n"/>
      <c r="Q249" s="30" t="n"/>
      <c r="R249" s="63" t="inlineStr">
        <is>
          <t>Ivanov, Oleksandr</t>
        </is>
      </c>
      <c r="S249" s="13" t="n"/>
      <c r="T249" s="13" t="n"/>
      <c r="U249" s="13" t="n"/>
      <c r="V249" s="13" t="n"/>
      <c r="W249" s="13" t="n"/>
      <c r="X249" s="13" t="n"/>
      <c r="Y249" s="13" t="n"/>
      <c r="Z249" s="13" t="n"/>
    </row>
    <row r="250" ht="15.75" customHeight="1" s="303">
      <c r="A250" s="22" t="n">
        <v>3615</v>
      </c>
      <c r="B250" s="23" t="inlineStr">
        <is>
          <t>ІВАНОВА ВІКТОРІЯ БОРИСІВНА</t>
        </is>
      </c>
      <c r="C250" s="24" t="inlineStr">
        <is>
          <t>https://orcid.org/0000-0002-7936-2295</t>
        </is>
      </c>
      <c r="D250" s="42" t="n"/>
      <c r="E250" s="314" t="n"/>
      <c r="F250" s="314" t="n"/>
      <c r="G250" s="314" t="n"/>
      <c r="H250" s="47" t="n"/>
      <c r="I250" s="47" t="n"/>
      <c r="J250" s="47" t="n"/>
      <c r="K250" s="28" t="n">
        <v>6</v>
      </c>
      <c r="L250" s="29" t="n"/>
      <c r="M250" s="30" t="inlineStr">
        <is>
          <t>Да</t>
        </is>
      </c>
      <c r="N250" s="33">
        <f>HYPERLINK("https://scholar.google.com/citations?user=bupfBs0AAAAJ","https://scholar.google.com/citations?user=bupfBs0AAAAJ")</f>
        <v/>
      </c>
      <c r="O250" s="30" t="n">
        <v>2</v>
      </c>
      <c r="P250" s="30" t="n">
        <v>1</v>
      </c>
      <c r="Q250" s="33">
        <f>HYPERLINK("https://nure.ua/staff/viktoriya-borisivna-ivanova","https://nure.ua/staff/viktoriya-borisivna-ivanova")</f>
        <v/>
      </c>
      <c r="R250" s="13" t="inlineStr">
        <is>
          <t>Ivanova, Viktoriia ; Ivanova, V</t>
        </is>
      </c>
      <c r="S250" s="13" t="n"/>
      <c r="T250" s="13" t="n"/>
      <c r="U250" s="13" t="n"/>
      <c r="V250" s="13" t="n"/>
      <c r="W250" s="13" t="n"/>
      <c r="X250" s="13" t="n"/>
      <c r="Y250" s="13" t="n"/>
      <c r="Z250" s="13" t="n"/>
    </row>
    <row r="251" ht="15.75" customHeight="1" s="303">
      <c r="A251" s="22" t="n">
        <v>3901</v>
      </c>
      <c r="B251" s="23" t="inlineStr">
        <is>
          <t>ІВАНОВА ОЛЕНА ОЛЕКСАНДРІВНА</t>
        </is>
      </c>
      <c r="C251" s="24" t="inlineStr">
        <is>
          <t>https://orcid.org/0000-0001-9970-7951</t>
        </is>
      </c>
      <c r="D251" s="42" t="inlineStr">
        <is>
          <t>https://www.scopus.com/authid/detail.uri?authorId=7201870040</t>
        </is>
      </c>
      <c r="E251" s="313" t="n">
        <v>5</v>
      </c>
      <c r="F251" s="313" t="n">
        <v>4</v>
      </c>
      <c r="G251" s="313" t="n">
        <v>2</v>
      </c>
      <c r="H251" s="47" t="n"/>
      <c r="I251" s="47" t="n"/>
      <c r="J251" s="47" t="n"/>
      <c r="K251" s="28" t="n">
        <v>7</v>
      </c>
      <c r="L251" s="44" t="inlineStr">
        <is>
          <t>КРіСТЗІ</t>
        </is>
      </c>
      <c r="M251" s="30" t="inlineStr">
        <is>
          <t>Да</t>
        </is>
      </c>
      <c r="N251" s="33">
        <f>HYPERLINK("https://scholar.google.com.ua/citations?user=jAEDQI4AAAAJ&amp;hl=ru","https://scholar.google.com.ua/citations?user=jAEDQI4AAAAJ&amp;hl=ru")</f>
        <v/>
      </c>
      <c r="O251" s="30" t="n">
        <v>122</v>
      </c>
      <c r="P251" s="30" t="n">
        <v>6</v>
      </c>
      <c r="Q251" s="33">
        <f>HYPERLINK("https://nure.ua/staff/olena-oleksandrivna-ivanova","https://nure.ua/staff/olena-oleksandrivna-ivanova")</f>
        <v/>
      </c>
      <c r="R251" s="63" t="inlineStr">
        <is>
          <t>Ivanova, E. A. ; Ivanova, Olena ; Ivanova, E.</t>
        </is>
      </c>
      <c r="S251" s="13" t="n"/>
      <c r="T251" s="13" t="n"/>
      <c r="U251" s="13" t="n"/>
      <c r="V251" s="13" t="n"/>
      <c r="W251" s="13" t="n"/>
      <c r="X251" s="13" t="n"/>
      <c r="Y251" s="13" t="n"/>
      <c r="Z251" s="13" t="n"/>
    </row>
    <row r="252" ht="15.75" customHeight="1" s="303">
      <c r="A252" s="22" t="n">
        <v>6400</v>
      </c>
      <c r="B252" s="23" t="inlineStr">
        <is>
          <t>ІВАЩЕНКО ГЕОРГІЙ СТАНІСЛАВОВИЧ</t>
        </is>
      </c>
      <c r="C252" s="24" t="inlineStr">
        <is>
          <t>https://orcid.org/0000-0003-1027-5262</t>
        </is>
      </c>
      <c r="D252" s="42" t="inlineStr">
        <is>
          <t>https://www.scopus.com/authid/detail.uri?authorId=57217030807</t>
        </is>
      </c>
      <c r="E252" s="313" t="n">
        <v>3</v>
      </c>
      <c r="F252" s="313" t="n">
        <v>0</v>
      </c>
      <c r="G252" s="313" t="n">
        <v>0</v>
      </c>
      <c r="H252" s="47" t="n">
        <v>0</v>
      </c>
      <c r="I252" s="47" t="n">
        <v>0</v>
      </c>
      <c r="J252" s="47" t="n">
        <v>0</v>
      </c>
      <c r="K252" s="28" t="n">
        <v>22</v>
      </c>
      <c r="L252" s="29" t="inlineStr">
        <is>
          <t>ЕОМ</t>
        </is>
      </c>
      <c r="M252" s="30" t="inlineStr">
        <is>
          <t>Да</t>
        </is>
      </c>
      <c r="N252" s="33">
        <f>HYPERLINK("https://scholar.google.com.ua/citations?user=PLrltVsAAAAJ&amp;hl=ru","https://scholar.google.com.ua/citations?user=PLrltVsAAAAJ&amp;hl=ru")</f>
        <v/>
      </c>
      <c r="O252" s="30" t="n">
        <v>8</v>
      </c>
      <c r="P252" s="30" t="n">
        <v>2</v>
      </c>
      <c r="Q252" s="33">
        <f>HYPERLINK("https://nure.ua/staff/georgiy-stanislavovich-ivashhenko","https://nure.ua/staff/georgiy-stanislavovich-ivashhenko")</f>
        <v/>
      </c>
      <c r="R252" s="63" t="inlineStr">
        <is>
          <t>Ivashchenko, Heorhii ; Ivashchenko, H.</t>
        </is>
      </c>
      <c r="S252" s="13" t="n"/>
      <c r="T252" s="13" t="n"/>
      <c r="U252" s="13" t="n"/>
      <c r="V252" s="13" t="n"/>
      <c r="W252" s="13" t="n"/>
      <c r="X252" s="13" t="n"/>
      <c r="Y252" s="13" t="n"/>
      <c r="Z252" s="13" t="n"/>
    </row>
    <row r="253" ht="15.75" customHeight="1" s="303">
      <c r="A253" s="22" t="n">
        <v>373</v>
      </c>
      <c r="B253" s="23" t="inlineStr">
        <is>
          <t>ІГУМЕНЦЕВА НАТАЛІЯ ВОЛОДИМИРІВНА</t>
        </is>
      </c>
      <c r="C253" s="24" t="inlineStr">
        <is>
          <t>http://orcid.org/0000-0002-1928-4707</t>
        </is>
      </c>
      <c r="D253" s="42" t="inlineStr">
        <is>
          <t>https://www.scopus.com/authid/detail.uri?origin=AuthorProfile&amp;authorId=57196286863&amp;zone=</t>
        </is>
      </c>
      <c r="E253" s="313" t="n">
        <v>1</v>
      </c>
      <c r="F253" s="313" t="n">
        <v>0</v>
      </c>
      <c r="G253" s="313" t="n">
        <v>0</v>
      </c>
      <c r="H253" s="47" t="n"/>
      <c r="I253" s="47" t="n"/>
      <c r="J253" s="47" t="n"/>
      <c r="K253" s="28" t="n">
        <v>1</v>
      </c>
      <c r="L253" s="29" t="inlineStr">
        <is>
          <t>ЕК</t>
        </is>
      </c>
      <c r="M253" s="30" t="inlineStr">
        <is>
          <t>Да</t>
        </is>
      </c>
      <c r="N253" s="33">
        <f>HYPERLINK("https://scholar.google.com/citations?user=WzEJoboAAAAJ","https://scholar.google.com/citations?user=WzEJoboAAAAJ")</f>
        <v/>
      </c>
      <c r="O253" s="30" t="n">
        <v>0</v>
      </c>
      <c r="P253" s="30" t="n">
        <v>0</v>
      </c>
      <c r="Q253" s="33">
        <f>HYPERLINK("https://nure.ua/staff/natalija-volodimirivna-igumenceva","https://nure.ua/staff/natalija-volodimirivna-igumenceva")</f>
        <v/>
      </c>
      <c r="R253" s="63" t="inlineStr">
        <is>
          <t>Igumentseva, Nataliya ; Ihumentseva, N., V ; Ihumentseva, N.V.</t>
        </is>
      </c>
      <c r="S253" s="13" t="n"/>
      <c r="T253" s="13" t="n"/>
      <c r="U253" s="13" t="n"/>
      <c r="V253" s="13" t="n"/>
      <c r="W253" s="13" t="n"/>
      <c r="X253" s="13" t="n"/>
      <c r="Y253" s="13" t="n"/>
      <c r="Z253" s="13" t="n"/>
    </row>
    <row r="254" ht="15.75" customHeight="1" s="303">
      <c r="A254" s="22" t="n">
        <v>7866</v>
      </c>
      <c r="B254" s="23" t="inlineStr">
        <is>
          <t>ІЛЬЇНА ІРИНА ВІТАЛІЇВНА</t>
        </is>
      </c>
      <c r="C254" s="24" t="n"/>
      <c r="D254" s="42" t="inlineStr">
        <is>
          <t>https://www.scopus.com/authid/detail.uri?authorId=57202223262</t>
        </is>
      </c>
      <c r="E254" s="313" t="n">
        <v>6</v>
      </c>
      <c r="F254" s="313" t="n">
        <v>10</v>
      </c>
      <c r="G254" s="313" t="n">
        <v>2</v>
      </c>
      <c r="H254" s="100" t="n">
        <v>1</v>
      </c>
      <c r="I254" s="100" t="n">
        <v>0</v>
      </c>
      <c r="J254" s="100" t="n">
        <v>0</v>
      </c>
      <c r="K254" s="28" t="n">
        <v>0</v>
      </c>
      <c r="L254" s="29" t="inlineStr">
        <is>
          <t>ЕОМ</t>
        </is>
      </c>
      <c r="M254" s="30" t="inlineStr">
        <is>
          <t>Да</t>
        </is>
      </c>
      <c r="N254" s="33">
        <f>HYPERLINK("https://scholar.google.com.ua/citations?hl=uk&amp;user=eQv96sIAAAAJ","https://scholar.google.com.ua/citations?hl=uk&amp;user=eQv96sIAAAAJ")</f>
        <v/>
      </c>
      <c r="O254" s="30" t="n">
        <v>61</v>
      </c>
      <c r="P254" s="30" t="n">
        <v>4</v>
      </c>
      <c r="Q254" s="30" t="n"/>
      <c r="R254" s="63" t="inlineStr">
        <is>
          <t>Ilina, Irina ; Ilina, Iryna ; Ilina, I. ;</t>
        </is>
      </c>
      <c r="S254" s="13" t="n"/>
      <c r="T254" s="13" t="n"/>
      <c r="U254" s="13" t="n"/>
      <c r="V254" s="13" t="n"/>
      <c r="W254" s="13" t="n"/>
      <c r="X254" s="13" t="n"/>
      <c r="Y254" s="13" t="n"/>
      <c r="Z254" s="13" t="n"/>
    </row>
    <row r="255" ht="15.75" customHeight="1" s="303">
      <c r="A255" s="22" t="n">
        <v>625</v>
      </c>
      <c r="B255" s="23" t="inlineStr">
        <is>
          <t>ІМАНГУЛОВ АЛІ ІБРАГІМОВИЧ</t>
        </is>
      </c>
      <c r="C255" s="24" t="n"/>
      <c r="D255" s="42" t="n"/>
      <c r="E255" s="315" t="n"/>
      <c r="F255" s="315" t="n"/>
      <c r="G255" s="315" t="n"/>
      <c r="H255" s="47" t="n"/>
      <c r="I255" s="47" t="n"/>
      <c r="J255" s="47" t="n"/>
      <c r="K255" s="28" t="n">
        <v>0</v>
      </c>
      <c r="L255" s="39" t="n"/>
      <c r="M255" s="30" t="n"/>
      <c r="N255" s="30" t="n"/>
      <c r="O255" s="30" t="n"/>
      <c r="P255" s="30" t="n"/>
      <c r="Q255" s="30" t="n"/>
      <c r="R255" s="12" t="n"/>
      <c r="S255" s="13" t="n"/>
      <c r="T255" s="13" t="n"/>
      <c r="U255" s="13" t="n"/>
      <c r="V255" s="13" t="n"/>
      <c r="W255" s="13" t="n"/>
      <c r="X255" s="13" t="n"/>
      <c r="Y255" s="13" t="n"/>
      <c r="Z255" s="13" t="n"/>
    </row>
    <row r="256" ht="15.75" customHeight="1" s="303">
      <c r="A256" s="22" t="n">
        <v>305</v>
      </c>
      <c r="B256" s="23" t="inlineStr">
        <is>
          <t>ІМАНГУЛОВА ЗУЛЬФІЯ АЛІЇВНА</t>
        </is>
      </c>
      <c r="C256" s="24" t="inlineStr">
        <is>
          <t>https://orcid.org/0000-0003-1487-8407</t>
        </is>
      </c>
      <c r="D256" s="42" t="inlineStr">
        <is>
          <t>https://www.scopus.com/authid/detail.uri?authorId=57192819329&amp;amp;eid=2-s2.0-85008259059</t>
        </is>
      </c>
      <c r="E256" s="313" t="n">
        <v>1</v>
      </c>
      <c r="F256" s="313" t="n">
        <v>2</v>
      </c>
      <c r="G256" s="313" t="n">
        <v>1</v>
      </c>
      <c r="H256" s="47" t="n"/>
      <c r="I256" s="47" t="n"/>
      <c r="J256" s="47" t="n"/>
      <c r="K256" s="28" t="n">
        <v>4</v>
      </c>
      <c r="L256" s="44" t="inlineStr">
        <is>
          <t>СТ</t>
        </is>
      </c>
      <c r="M256" s="30" t="inlineStr">
        <is>
          <t>Да</t>
        </is>
      </c>
      <c r="N256" s="33">
        <f>HYPERLINK("https://scholar.google.com.ua/citations?hl=uk&amp;user=8exT0-oAAAAJ","https://scholar.google.com.ua/citations?hl=uk&amp;user=8exT0-oAAAAJ")</f>
        <v/>
      </c>
      <c r="O256" s="30" t="n">
        <v>39</v>
      </c>
      <c r="P256" s="30" t="n">
        <v>5</v>
      </c>
      <c r="Q256" s="33">
        <f>HYPERLINK("https://nure.ua/staff/zulfiya-aliyivna-imangulova","https://nure.ua/staff/zulfiya-aliyivna-imangulova")</f>
        <v/>
      </c>
      <c r="R256" s="63" t="inlineStr">
        <is>
          <t>Imangulova, Zulfiya</t>
        </is>
      </c>
      <c r="S256" s="13" t="n"/>
      <c r="T256" s="13" t="n"/>
      <c r="U256" s="13" t="n"/>
      <c r="V256" s="13" t="n"/>
      <c r="W256" s="13" t="n"/>
      <c r="X256" s="13" t="n"/>
      <c r="Y256" s="13" t="n"/>
      <c r="Z256" s="13" t="n"/>
    </row>
    <row r="257" ht="15.75" customHeight="1" s="303">
      <c r="A257" s="76" t="n">
        <v>7911</v>
      </c>
      <c r="B257" s="23" t="inlineStr">
        <is>
          <t>ЙЦУЙЦ ІВАІВА ЦУПВАП</t>
        </is>
      </c>
      <c r="C257" s="77" t="n"/>
      <c r="D257" s="78" t="n"/>
      <c r="E257" s="315" t="n"/>
      <c r="F257" s="315" t="n"/>
      <c r="G257" s="315" t="n"/>
      <c r="H257" s="93" t="n"/>
      <c r="I257" s="93" t="n"/>
      <c r="J257" s="93" t="n"/>
      <c r="K257" s="80" t="n">
        <v>0</v>
      </c>
      <c r="L257" s="81" t="n"/>
      <c r="M257" s="81" t="n"/>
      <c r="N257" s="81" t="n"/>
      <c r="O257" s="81" t="n"/>
      <c r="P257" s="81" t="n"/>
      <c r="Q257" s="81" t="n"/>
      <c r="R257" s="12" t="n"/>
      <c r="S257" s="13" t="n"/>
      <c r="T257" s="13" t="n"/>
      <c r="U257" s="13" t="n"/>
      <c r="V257" s="13" t="n"/>
      <c r="W257" s="13" t="n"/>
      <c r="X257" s="13" t="n"/>
      <c r="Y257" s="13" t="n"/>
      <c r="Z257" s="13" t="n"/>
    </row>
    <row r="258" ht="15.75" customHeight="1" s="303">
      <c r="A258" s="22" t="n">
        <v>848</v>
      </c>
      <c r="B258" s="23" t="inlineStr">
        <is>
          <t>КАДАЦЬКА ОЛЬГА ЙОСИПІВНА</t>
        </is>
      </c>
      <c r="C258" s="24" t="inlineStr">
        <is>
          <t>https://orcid.org/0000-0002-5331-4324</t>
        </is>
      </c>
      <c r="D258" s="42" t="inlineStr">
        <is>
          <t>https://www.scopus.com/authid/detail.uri?authorId=56486151800</t>
        </is>
      </c>
      <c r="E258" s="313" t="n">
        <v>2</v>
      </c>
      <c r="F258" s="313" t="n">
        <v>2</v>
      </c>
      <c r="G258" s="313" t="n">
        <v>1</v>
      </c>
      <c r="H258" s="100" t="n">
        <v>1</v>
      </c>
      <c r="I258" s="100" t="n">
        <v>1</v>
      </c>
      <c r="J258" s="100" t="n">
        <v>0</v>
      </c>
      <c r="K258" s="28" t="n">
        <v>10</v>
      </c>
      <c r="L258" s="29" t="inlineStr">
        <is>
          <t>ІКІ</t>
        </is>
      </c>
      <c r="M258" s="30" t="inlineStr">
        <is>
          <t>Да</t>
        </is>
      </c>
      <c r="N258" s="33">
        <f>HYPERLINK("https://scholar.google.com.ua/citations?user=l2mkrSIAAAAJ&amp;hl=ru","https://scholar.google.com.ua/citations?user=l2mkrSIAAAAJ&amp;hl=ru")</f>
        <v/>
      </c>
      <c r="O258" s="30" t="n">
        <v>6</v>
      </c>
      <c r="P258" s="30" t="n">
        <v>1</v>
      </c>
      <c r="Q258" s="33">
        <f>HYPERLINK("https://nure.ua/staff/olga-yosipivna-kadatska","https://nure.ua/staff/olga-yosipivna-kadatska")</f>
        <v/>
      </c>
      <c r="R258" s="63" t="inlineStr">
        <is>
          <t>Kadatskaya, Olga ; Kadatskaya, O. I.</t>
        </is>
      </c>
      <c r="S258" s="13" t="n"/>
      <c r="T258" s="13" t="n"/>
      <c r="U258" s="13" t="n"/>
      <c r="V258" s="13" t="n"/>
      <c r="W258" s="13" t="n"/>
      <c r="X258" s="13" t="n"/>
      <c r="Y258" s="13" t="n"/>
      <c r="Z258" s="13" t="n"/>
    </row>
    <row r="259" ht="15.75" customHeight="1" s="303">
      <c r="A259" s="22" t="n">
        <v>7693</v>
      </c>
      <c r="B259" s="23" t="inlineStr">
        <is>
          <t>КАЛАЙДА НАДІЯ СТАНІСЛАВІВНА</t>
        </is>
      </c>
      <c r="C259" s="24" t="inlineStr">
        <is>
          <t>https://orcid.org/0000-0001-6596-8512</t>
        </is>
      </c>
      <c r="D259" s="42" t="inlineStr">
        <is>
          <t>https://www.scopus.com/authid/detail.uri?authorId=57210556014</t>
        </is>
      </c>
      <c r="E259" s="313" t="n">
        <v>2</v>
      </c>
      <c r="F259" s="313" t="n">
        <v>1</v>
      </c>
      <c r="G259" s="313" t="n">
        <v>1</v>
      </c>
      <c r="H259" s="100" t="n">
        <v>1</v>
      </c>
      <c r="I259" s="100" t="n">
        <v>0</v>
      </c>
      <c r="J259" s="100" t="n">
        <v>0</v>
      </c>
      <c r="K259" s="28" t="n">
        <v>0</v>
      </c>
      <c r="L259" s="44" t="inlineStr">
        <is>
          <t>СТ</t>
        </is>
      </c>
      <c r="M259" s="30" t="inlineStr">
        <is>
          <t>Да</t>
        </is>
      </c>
      <c r="N259" s="33">
        <f>HYPERLINK("https://scholar.google.com.ua/citations?user=X8ZeYRAAAAAJ","https://scholar.google.com.ua/citations?user=X8ZeYRAAAAAJ")</f>
        <v/>
      </c>
      <c r="O259" s="30" t="n">
        <v>0</v>
      </c>
      <c r="P259" s="30" t="n">
        <v>0</v>
      </c>
      <c r="Q259" s="33">
        <f>HYPERLINK("https://nure.ua/staff/nadija-stanislavivna-kalajda","https://nure.ua/staff/nadija-stanislavivna-kalajda")</f>
        <v/>
      </c>
      <c r="R259" s="63" t="inlineStr">
        <is>
          <t>Kalaida, Nadiia</t>
        </is>
      </c>
      <c r="S259" s="13" t="n"/>
      <c r="T259" s="13" t="n"/>
      <c r="U259" s="13" t="n"/>
      <c r="V259" s="13" t="n"/>
      <c r="W259" s="13" t="n"/>
      <c r="X259" s="13" t="n"/>
      <c r="Y259" s="13" t="n"/>
      <c r="Z259" s="13" t="n"/>
    </row>
    <row r="260" ht="15.75" customHeight="1" s="303">
      <c r="A260" s="22" t="n">
        <v>319</v>
      </c>
      <c r="B260" s="23" t="inlineStr">
        <is>
          <t>КАЛИНИЧЕНКО ОЛЬГА ВІКТОРІВНА</t>
        </is>
      </c>
      <c r="C260" s="24" t="n"/>
      <c r="D260" s="42" t="inlineStr">
        <is>
          <t>https://www.scopus.com/authid/detail.uri?authorId=56007907900</t>
        </is>
      </c>
      <c r="E260" s="313" t="n">
        <v>1</v>
      </c>
      <c r="F260" s="313" t="n">
        <v>10</v>
      </c>
      <c r="G260" s="313" t="n">
        <v>1</v>
      </c>
      <c r="H260" s="100" t="n"/>
      <c r="I260" s="100" t="n"/>
      <c r="J260" s="100" t="n"/>
      <c r="K260" s="28" t="n">
        <v>9</v>
      </c>
      <c r="L260" s="44" t="inlineStr">
        <is>
          <t>ПІ</t>
        </is>
      </c>
      <c r="M260" s="30" t="inlineStr">
        <is>
          <t>Да</t>
        </is>
      </c>
      <c r="N260" s="30" t="n"/>
      <c r="O260" s="30" t="n"/>
      <c r="P260" s="30" t="n"/>
      <c r="Q260" s="33">
        <f>HYPERLINK("https://nure.ua/staff/olga-viktorivna-kalinichenko","https://nure.ua/staff/olga-viktorivna-kalinichenko")</f>
        <v/>
      </c>
      <c r="R260" s="63" t="inlineStr">
        <is>
          <t>Kalynychenko, Olga</t>
        </is>
      </c>
      <c r="S260" s="13" t="n"/>
      <c r="T260" s="13" t="n"/>
      <c r="U260" s="13" t="n"/>
      <c r="V260" s="13" t="n"/>
      <c r="W260" s="13" t="n"/>
      <c r="X260" s="13" t="n"/>
      <c r="Y260" s="13" t="n"/>
      <c r="Z260" s="13" t="n"/>
    </row>
    <row r="261" ht="15.75" customHeight="1" s="303">
      <c r="A261" s="22" t="n">
        <v>289</v>
      </c>
      <c r="B261" s="23" t="inlineStr">
        <is>
          <t>КАЛИТА НАДІЯ ІВАНІВНА</t>
        </is>
      </c>
      <c r="C261" s="24" t="inlineStr">
        <is>
          <t>https://orcid.org/0000-0001-6181-732X</t>
        </is>
      </c>
      <c r="D261" s="42" t="n"/>
      <c r="E261" s="314" t="n"/>
      <c r="F261" s="314" t="n"/>
      <c r="G261" s="314" t="n"/>
      <c r="H261" s="47" t="n"/>
      <c r="I261" s="47" t="n"/>
      <c r="J261" s="47" t="n"/>
      <c r="K261" s="28" t="n">
        <v>8</v>
      </c>
      <c r="L261" s="44" t="inlineStr">
        <is>
          <t>СТ</t>
        </is>
      </c>
      <c r="M261" s="30" t="inlineStr">
        <is>
          <t>Да</t>
        </is>
      </c>
      <c r="N261" s="33">
        <f>HYPERLINK("https://scholar.google.com.ua/citations?user=MV1W2rwAAAAJ","https://scholar.google.com.ua/citations?user=MV1W2rwAAAAJ")</f>
        <v/>
      </c>
      <c r="O261" s="30" t="n">
        <v>28</v>
      </c>
      <c r="P261" s="30" t="n">
        <v>3</v>
      </c>
      <c r="Q261" s="33">
        <f>HYPERLINK("https://nure.ua/staff/nadiya-ivanivna-kalita","https://nure.ua/staff/nadiya-ivanivna-kalita")</f>
        <v/>
      </c>
      <c r="R261" s="12" t="n"/>
      <c r="S261" s="13" t="n"/>
      <c r="T261" s="13" t="n"/>
      <c r="U261" s="13" t="n"/>
      <c r="V261" s="13" t="n"/>
      <c r="W261" s="13" t="n"/>
      <c r="X261" s="13" t="n"/>
      <c r="Y261" s="13" t="n"/>
      <c r="Z261" s="13" t="n"/>
    </row>
    <row r="262" ht="15.75" customHeight="1" s="303">
      <c r="A262" s="22" t="n">
        <v>570</v>
      </c>
      <c r="B262" s="23" t="inlineStr">
        <is>
          <t>КАЛІНІН ВІТАЛІЙ ВЕНІАМІНОВИЧ</t>
        </is>
      </c>
      <c r="C262" s="24" t="inlineStr">
        <is>
          <t>https://orcid.org/0000-0002-6482-7723</t>
        </is>
      </c>
      <c r="D262" s="42" t="n"/>
      <c r="E262" s="314" t="n"/>
      <c r="F262" s="314" t="n"/>
      <c r="G262" s="314" t="n"/>
      <c r="H262" s="47" t="n"/>
      <c r="I262" s="47" t="n"/>
      <c r="J262" s="47" t="n"/>
      <c r="K262" s="28" t="n">
        <v>2</v>
      </c>
      <c r="L262" s="44" t="inlineStr">
        <is>
          <t>Фіз.</t>
        </is>
      </c>
      <c r="M262" s="30" t="inlineStr">
        <is>
          <t>Да</t>
        </is>
      </c>
      <c r="N262" s="33">
        <f>HYPERLINK("https://scholar.google.com/citations?user=MaC_HU0AAAAJ","https://scholar.google.com/citations?user=MaC_HU0AAAAJ")</f>
        <v/>
      </c>
      <c r="O262" s="30" t="n">
        <v>5</v>
      </c>
      <c r="P262" s="30" t="n">
        <v>2</v>
      </c>
      <c r="Q262" s="33">
        <f>HYPERLINK("https://nure.ua/staff/vitaliy-veniaminovich-kalinin","https://nure.ua/staff/vitaliy-veniaminovich-kalinin")</f>
        <v/>
      </c>
      <c r="R262" s="12" t="n"/>
      <c r="S262" s="13" t="n"/>
      <c r="T262" s="13" t="n"/>
      <c r="U262" s="13" t="n"/>
      <c r="V262" s="13" t="n"/>
      <c r="W262" s="13" t="n"/>
      <c r="X262" s="13" t="n"/>
      <c r="Y262" s="13" t="n"/>
      <c r="Z262" s="13" t="n"/>
    </row>
    <row r="263" ht="15.75" customHeight="1" s="303">
      <c r="A263" s="22" t="n">
        <v>7904</v>
      </c>
      <c r="B263" s="23" t="inlineStr">
        <is>
          <t>КАЛМИКОВ ОЛЕКСАНДР СЕРГІЙОВИЧ</t>
        </is>
      </c>
      <c r="C263" s="24" t="inlineStr">
        <is>
          <t>https://orcid.org/0000-0003-3000-0469</t>
        </is>
      </c>
      <c r="D263" s="42" t="inlineStr">
        <is>
          <t>https://www.scopus.com/authid/detail.uri?authorId=20433427600</t>
        </is>
      </c>
      <c r="E263" s="313" t="n">
        <v>1</v>
      </c>
      <c r="F263" s="313" t="n">
        <v>1</v>
      </c>
      <c r="G263" s="313" t="n">
        <v>1</v>
      </c>
      <c r="H263" s="47" t="n"/>
      <c r="I263" s="47" t="n"/>
      <c r="J263" s="47" t="n"/>
      <c r="K263" s="28" t="n">
        <v>1</v>
      </c>
      <c r="L263" s="44" t="inlineStr">
        <is>
          <t>МЕЕПП</t>
        </is>
      </c>
      <c r="M263" s="30" t="inlineStr">
        <is>
          <t>Да</t>
        </is>
      </c>
      <c r="N263" s="30" t="n"/>
      <c r="O263" s="30" t="n"/>
      <c r="P263" s="30" t="n"/>
      <c r="Q263" s="30" t="n"/>
      <c r="R263" s="12" t="n"/>
      <c r="S263" s="13" t="n"/>
      <c r="T263" s="13" t="n"/>
      <c r="U263" s="13" t="n"/>
      <c r="V263" s="13" t="n"/>
      <c r="W263" s="13" t="n"/>
      <c r="X263" s="13" t="n"/>
      <c r="Y263" s="13" t="n"/>
      <c r="Z263" s="13" t="n"/>
    </row>
    <row r="264" ht="15.75" customHeight="1" s="303">
      <c r="A264" s="22" t="n">
        <v>3605</v>
      </c>
      <c r="B264" s="23" t="inlineStr">
        <is>
          <t>КАЛЬНИЦЬКА АНЖЕЛІКА ЮРІЇВНА</t>
        </is>
      </c>
      <c r="C264" s="24" t="inlineStr">
        <is>
          <t>https://orcid.org/0000-0002-5613-4150</t>
        </is>
      </c>
      <c r="D264" s="42" t="inlineStr">
        <is>
          <t>https://www.scopus.com/authid/detail.uri?authorId=57219658681&amp;amp;eid=2-s2.0-85094616979</t>
        </is>
      </c>
      <c r="E264" s="313" t="n">
        <v>1</v>
      </c>
      <c r="F264" s="313" t="n">
        <v>1</v>
      </c>
      <c r="G264" s="313" t="n">
        <v>1</v>
      </c>
      <c r="H264" s="47" t="n"/>
      <c r="I264" s="47" t="n"/>
      <c r="J264" s="47" t="n"/>
      <c r="K264" s="28" t="n">
        <v>7</v>
      </c>
      <c r="L264" s="44" t="inlineStr">
        <is>
          <t>ІУС</t>
        </is>
      </c>
      <c r="M264" s="30" t="inlineStr">
        <is>
          <t>Да</t>
        </is>
      </c>
      <c r="N264" s="33">
        <f>HYPERLINK("https://scholar.google.com/citations?user=R32QMd8AAAAJ","https://scholar.google.com/citations?user=R32QMd8AAAAJ")</f>
        <v/>
      </c>
      <c r="O264" s="30" t="n">
        <v>9</v>
      </c>
      <c r="P264" s="30" t="n">
        <v>2</v>
      </c>
      <c r="Q264" s="33">
        <f>HYPERLINK("https://nure.ua/staff/anzhelika-yuriyivna-kalnitska","https://nure.ua/staff/anzhelika-yuriyivna-kalnitska")</f>
        <v/>
      </c>
      <c r="R264" s="63" t="inlineStr">
        <is>
          <t>Kalnitskaya, Angelika ; Kalnitskaya, A.</t>
        </is>
      </c>
      <c r="S264" s="13" t="n"/>
      <c r="T264" s="13" t="n"/>
      <c r="U264" s="13" t="n"/>
      <c r="V264" s="13" t="n"/>
      <c r="W264" s="13" t="n"/>
      <c r="X264" s="13" t="n"/>
      <c r="Y264" s="13" t="n"/>
      <c r="Z264" s="13" t="n"/>
    </row>
    <row r="265" ht="26.25" customHeight="1" s="303">
      <c r="A265" s="22" t="n">
        <v>4981</v>
      </c>
      <c r="B265" s="23" t="inlineStr">
        <is>
          <t>КАЛЮЖНИЙ МИКОЛА МИХАЙЛОВИЧ</t>
        </is>
      </c>
      <c r="C265" s="24" t="inlineStr">
        <is>
          <t>https://orcid.org/0000-0003-0964-6062</t>
        </is>
      </c>
      <c r="D265" s="42" t="inlineStr">
        <is>
          <t>https://www.scopus.com/authid/detail.uri?authorId=36069392000</t>
        </is>
      </c>
      <c r="E265" s="313" t="n">
        <v>20</v>
      </c>
      <c r="F265" s="313" t="n">
        <v>10</v>
      </c>
      <c r="G265" s="313" t="n">
        <v>2</v>
      </c>
      <c r="H265" s="100" t="n">
        <v>4</v>
      </c>
      <c r="I265" s="100" t="n">
        <v>0</v>
      </c>
      <c r="J265" s="100" t="n">
        <v>0</v>
      </c>
      <c r="K265" s="28" t="n">
        <v>22</v>
      </c>
      <c r="L265" s="39" t="inlineStr">
        <is>
          <t>ІМІ</t>
        </is>
      </c>
      <c r="M265" s="30" t="inlineStr">
        <is>
          <t>Да</t>
        </is>
      </c>
      <c r="N265" s="33">
        <f>HYPERLINK("https://scholar.google.com/citations?user=2Y6Mi8kAAAAJ","https://scholar.google.com/citations?user=2Y6Mi8kAAAAJ")</f>
        <v/>
      </c>
      <c r="O265" s="30" t="n">
        <v>1</v>
      </c>
      <c r="P265" s="30" t="n">
        <v>1</v>
      </c>
      <c r="Q265" s="33">
        <f>HYPERLINK("https://nure.ua/staff/mikola-mihaylovich-kalyuzhniy","https://nure.ua/staff/mikola-mihaylovich-kalyuzhniy")</f>
        <v/>
      </c>
      <c r="R265" s="63" t="inlineStr">
        <is>
          <t>Kalyuzhniy, N. M. ; Kalyuzhniy, Mykola ; Kalyuzhniy, N. M. ; Kaliuzhniy, Mykola ; Kaluzhny, N. M. ; Kaliuzhnyi, M. ; Kaliuzhnyi, Mykola ; Kaliuznyi, N. M. ; Mykola, K.</t>
        </is>
      </c>
      <c r="S265" s="13" t="n"/>
      <c r="T265" s="13" t="n"/>
      <c r="U265" s="13" t="n"/>
      <c r="V265" s="13" t="n"/>
      <c r="W265" s="13" t="n"/>
      <c r="X265" s="13" t="n"/>
      <c r="Y265" s="13" t="n"/>
      <c r="Z265" s="13" t="n"/>
    </row>
    <row r="266" ht="15.75" customHeight="1" s="303">
      <c r="A266" s="22" t="n">
        <v>3609</v>
      </c>
      <c r="B266" s="23" t="inlineStr">
        <is>
          <t>КАРАВАЄВ ВОЛОДИМИР МИКОЛАЙОВИЧ</t>
        </is>
      </c>
      <c r="C266" s="24" t="n"/>
      <c r="D266" s="42" t="n"/>
      <c r="E266" s="315" t="n"/>
      <c r="F266" s="315" t="n"/>
      <c r="G266" s="315" t="n"/>
      <c r="H266" s="47" t="n"/>
      <c r="I266" s="47" t="n"/>
      <c r="J266" s="47" t="n"/>
      <c r="K266" s="28" t="n">
        <v>5</v>
      </c>
      <c r="L266" s="29" t="inlineStr">
        <is>
          <t>БІТ</t>
        </is>
      </c>
      <c r="M266" s="30" t="inlineStr">
        <is>
          <t>Да</t>
        </is>
      </c>
      <c r="N266" s="33">
        <f>HYPERLINK("https://scholar.google.com/citations?hl=ru&amp;user=ITjZZ7oAAAAJ","https://scholar.google.com/citations?hl=ru&amp;user=ITjZZ7oAAAAJ")</f>
        <v/>
      </c>
      <c r="O266" s="30" t="n">
        <v>0</v>
      </c>
      <c r="P266" s="30" t="n">
        <v>0</v>
      </c>
      <c r="Q266" s="30" t="n"/>
      <c r="R266" s="12" t="n"/>
      <c r="S266" s="13" t="n"/>
      <c r="T266" s="13" t="n"/>
      <c r="U266" s="13" t="n"/>
      <c r="V266" s="13" t="n"/>
      <c r="W266" s="13" t="n"/>
      <c r="X266" s="13" t="n"/>
      <c r="Y266" s="13" t="n"/>
      <c r="Z266" s="13" t="n"/>
    </row>
    <row r="267" ht="15.75" customHeight="1" s="303">
      <c r="A267" s="34" t="n">
        <v>7163</v>
      </c>
      <c r="B267" s="23" t="inlineStr">
        <is>
          <t>КАРГІН АНАТОЛІЙ ОЛЕКСІЙОВИЧ</t>
        </is>
      </c>
      <c r="C267" s="35" t="inlineStr">
        <is>
          <t>https://orcid.org/0000-0003-2885-9071</t>
        </is>
      </c>
      <c r="D267" s="36" t="inlineStr">
        <is>
          <t>https://www.scopus.com/authid/detail.uri?authorId=6603145071</t>
        </is>
      </c>
      <c r="E267" s="313" t="n">
        <v>16</v>
      </c>
      <c r="F267" s="313" t="n">
        <v>43</v>
      </c>
      <c r="G267" s="313" t="n">
        <v>4</v>
      </c>
      <c r="H267" s="51" t="n"/>
      <c r="I267" s="51" t="n"/>
      <c r="J267" s="51" t="n"/>
      <c r="K267" s="38" t="n">
        <v>0</v>
      </c>
      <c r="L267" s="29" t="n"/>
      <c r="M267" s="40" t="inlineStr">
        <is>
          <t>Да</t>
        </is>
      </c>
      <c r="N267" s="41">
        <f>HYPERLINK("https://scholar.google.com/citations?user=CsMAGsEAAAAJ&amp;hl=ua","https://scholar.google.com/citations?user=CsMAGsEAAAAJ&amp;hl=ua")</f>
        <v/>
      </c>
      <c r="O267" s="40" t="n">
        <v>185</v>
      </c>
      <c r="P267" s="40" t="n">
        <v>7</v>
      </c>
      <c r="Q267" s="41">
        <f>HYPERLINK("https://nure.ua/staff/anatoliy-oleksiyovich-kargin","https://nure.ua/staff/anatoliy-oleksiyovich-kargin")</f>
        <v/>
      </c>
      <c r="R267" s="63" t="inlineStr">
        <is>
          <t>Kargin, Anatolii ; Kargin, A. A. ; Kargin, Anatoliy</t>
        </is>
      </c>
      <c r="S267" s="13" t="n"/>
      <c r="T267" s="13" t="n"/>
      <c r="U267" s="13" t="n"/>
      <c r="V267" s="13" t="n"/>
      <c r="W267" s="13" t="n"/>
      <c r="X267" s="13" t="n"/>
      <c r="Y267" s="13" t="n"/>
      <c r="Z267" s="13" t="n"/>
    </row>
    <row r="268" ht="15.75" customHeight="1" s="303">
      <c r="A268" s="22" t="n">
        <v>1657</v>
      </c>
      <c r="B268" s="23" t="inlineStr">
        <is>
          <t>КАРНАУШЕНКО ВОЛОДИМИР ПЕТРОВИЧ</t>
        </is>
      </c>
      <c r="C268" s="24" t="n"/>
      <c r="D268" s="42" t="inlineStr">
        <is>
          <t>https://www.scopus.com/authid/detail.uri?authorId=57208080294&amp;amp;eid=2-s2.0-85063734009</t>
        </is>
      </c>
      <c r="E268" s="313" t="n">
        <v>2</v>
      </c>
      <c r="F268" s="313" t="n">
        <v>0</v>
      </c>
      <c r="G268" s="313" t="n">
        <v>0</v>
      </c>
      <c r="H268" s="100" t="n"/>
      <c r="I268" s="100" t="n"/>
      <c r="J268" s="100" t="n"/>
      <c r="K268" s="28" t="n">
        <v>36</v>
      </c>
      <c r="L268" s="44" t="inlineStr">
        <is>
          <t>МЕЕПП</t>
        </is>
      </c>
      <c r="M268" s="30" t="inlineStr">
        <is>
          <t>Да</t>
        </is>
      </c>
      <c r="N268" s="33">
        <f>HYPERLINK("https://scholar.google.com/citations?user=60AkdNQAAAAJ","https://scholar.google.com/citations?user=60AkdNQAAAAJ")</f>
        <v/>
      </c>
      <c r="O268" s="30" t="n">
        <v>3</v>
      </c>
      <c r="P268" s="30" t="n">
        <v>1</v>
      </c>
      <c r="Q268" s="33">
        <f>HYPERLINK("https://nure.ua/staff/volodimir-petrovich-karnaushenko","https://nure.ua/staff/volodimir-petrovich-karnaushenko")</f>
        <v/>
      </c>
      <c r="R268" s="63" t="inlineStr">
        <is>
          <t>Karnaushenko, V.</t>
        </is>
      </c>
      <c r="S268" s="13" t="n"/>
      <c r="T268" s="13" t="n"/>
      <c r="U268" s="13" t="n"/>
      <c r="V268" s="13" t="n"/>
      <c r="W268" s="13" t="n"/>
      <c r="X268" s="13" t="n"/>
      <c r="Y268" s="13" t="n"/>
      <c r="Z268" s="13" t="n"/>
    </row>
    <row r="269" ht="15.75" customHeight="1" s="303">
      <c r="A269" s="22" t="n">
        <v>222</v>
      </c>
      <c r="B269" s="23" t="inlineStr">
        <is>
          <t>КАРТАШОВ ВОЛОДИМИР МИХАЙЛОВИЧ</t>
        </is>
      </c>
      <c r="C269" s="24" t="inlineStr">
        <is>
          <t>https://orcid.org/0000-0001-8335-5373</t>
        </is>
      </c>
      <c r="D269" s="42" t="inlineStr">
        <is>
          <t>https://www.scopus.com/authid/detail.uri?authorId=9534197500</t>
        </is>
      </c>
      <c r="E269" s="313" t="n">
        <v>74</v>
      </c>
      <c r="F269" s="313" t="n">
        <v>225</v>
      </c>
      <c r="G269" s="313" t="n">
        <v>8</v>
      </c>
      <c r="H269" s="100" t="n">
        <v>17</v>
      </c>
      <c r="I269" s="100" t="n">
        <v>41</v>
      </c>
      <c r="J269" s="100" t="n">
        <v>5</v>
      </c>
      <c r="K269" s="28" t="n">
        <v>63</v>
      </c>
      <c r="L269" s="44" t="inlineStr">
        <is>
          <t>МІРЕС</t>
        </is>
      </c>
      <c r="M269" s="30" t="inlineStr">
        <is>
          <t>Да</t>
        </is>
      </c>
      <c r="N269" s="33">
        <f>HYPERLINK("https://scholar.google.com/citations?user=T9fjL7oAAAAJ","https://scholar.google.com/citations?user=T9fjL7oAAAAJ")</f>
        <v/>
      </c>
      <c r="O269" s="30" t="n">
        <v>332</v>
      </c>
      <c r="P269" s="30" t="n">
        <v>10</v>
      </c>
      <c r="Q269" s="33">
        <f>HYPERLINK("https://nure.ua/staff/volodimir-mihaylovich-kartashov","https://nure.ua/staff/volodimir-mihaylovich-kartashov")</f>
        <v/>
      </c>
      <c r="R269" s="63" t="inlineStr">
        <is>
          <t>Kartashov, Vladimir M. ; Kartashov, V. M. ; Kartashov, Vladimir ; Kartashov, V.M.</t>
        </is>
      </c>
      <c r="S269" s="13" t="n"/>
      <c r="T269" s="13" t="n"/>
      <c r="U269" s="13" t="n"/>
      <c r="V269" s="13" t="n"/>
      <c r="W269" s="13" t="n"/>
      <c r="X269" s="13" t="n"/>
      <c r="Y269" s="13" t="n"/>
      <c r="Z269" s="13" t="n"/>
    </row>
    <row r="270" ht="15.75" customHeight="1" s="303">
      <c r="A270" s="22" t="n">
        <v>84</v>
      </c>
      <c r="B270" s="23" t="inlineStr">
        <is>
          <t>КАУК ВІКТОР ІВАНОВИЧ</t>
        </is>
      </c>
      <c r="C270" s="24" t="inlineStr">
        <is>
          <t>https://orcid.org/0000-0002-2780-2666</t>
        </is>
      </c>
      <c r="D270" s="42" t="n"/>
      <c r="E270" s="314" t="n"/>
      <c r="F270" s="314" t="n"/>
      <c r="G270" s="314" t="n"/>
      <c r="H270" s="100" t="n"/>
      <c r="I270" s="100" t="n"/>
      <c r="J270" s="100" t="n"/>
      <c r="K270" s="28" t="n">
        <v>5</v>
      </c>
      <c r="L270" s="44" t="inlineStr">
        <is>
          <t>ПІ</t>
        </is>
      </c>
      <c r="M270" s="30" t="inlineStr">
        <is>
          <t>Да</t>
        </is>
      </c>
      <c r="N270" s="33">
        <f>HYPERLINK("https://scholar.google.com/citations?user=MCZKp2kAAAAJ","https://scholar.google.com/citations?user=MCZKp2kAAAAJ")</f>
        <v/>
      </c>
      <c r="O270" s="30" t="n">
        <v>8</v>
      </c>
      <c r="P270" s="30" t="n">
        <v>2</v>
      </c>
      <c r="Q270" s="33">
        <f>HYPERLINK("https://nure.ua/staff/viktor-ivanovich-kauk","https://nure.ua/staff/viktor-ivanovich-kauk")</f>
        <v/>
      </c>
      <c r="R270" s="12" t="n"/>
      <c r="S270" s="13" t="n"/>
      <c r="T270" s="13" t="n"/>
      <c r="U270" s="13" t="n"/>
      <c r="V270" s="13" t="n"/>
      <c r="W270" s="13" t="n"/>
      <c r="X270" s="13" t="n"/>
      <c r="Y270" s="13" t="n"/>
      <c r="Z270" s="13" t="n"/>
    </row>
    <row r="271" ht="15.75" customHeight="1" s="303">
      <c r="A271" s="22" t="n">
        <v>1055</v>
      </c>
      <c r="B271" s="23" t="inlineStr">
        <is>
          <t>КАЧКО ОЛЕНА ГРИГОРІВНА</t>
        </is>
      </c>
      <c r="C271" s="24" t="inlineStr">
        <is>
          <t>https://orcid.org/0000-0001-9249-0497</t>
        </is>
      </c>
      <c r="D271" s="42" t="inlineStr">
        <is>
          <t>https://www.scopus.com/authid/detail.uri?authorId=57195533664</t>
        </is>
      </c>
      <c r="E271" s="313" t="n">
        <v>9</v>
      </c>
      <c r="F271" s="313" t="n">
        <v>21</v>
      </c>
      <c r="G271" s="313" t="n">
        <v>2</v>
      </c>
      <c r="H271" s="100" t="n">
        <v>1</v>
      </c>
      <c r="I271" s="100" t="n">
        <v>0</v>
      </c>
      <c r="J271" s="100" t="n">
        <v>0</v>
      </c>
      <c r="K271" s="28" t="n">
        <v>29</v>
      </c>
      <c r="L271" s="44" t="inlineStr">
        <is>
          <t>ПІ</t>
        </is>
      </c>
      <c r="M271" s="30" t="inlineStr">
        <is>
          <t>Да</t>
        </is>
      </c>
      <c r="N271" s="33">
        <f>HYPERLINK("https://scholar.google.com/citations?user=cYx-DCwAAAAJ","https://scholar.google.com/citations?user=cYx-DCwAAAAJ")</f>
        <v/>
      </c>
      <c r="O271" s="30" t="n">
        <v>162</v>
      </c>
      <c r="P271" s="30" t="n">
        <v>4</v>
      </c>
      <c r="Q271" s="33">
        <f>HYPERLINK("https://nure.ua/staff/olena-grigorivna-kachko","https://nure.ua/staff/olena-grigorivna-kachko")</f>
        <v/>
      </c>
      <c r="R271" s="63" t="inlineStr">
        <is>
          <t>Kachko, A. G. ; Kachko, O. ; Kachko, Olena ; Kachko, O. G. ;</t>
        </is>
      </c>
      <c r="S271" s="13" t="n"/>
      <c r="T271" s="13" t="n"/>
      <c r="U271" s="13" t="n"/>
      <c r="V271" s="13" t="n"/>
      <c r="W271" s="13" t="n"/>
      <c r="X271" s="13" t="n"/>
      <c r="Y271" s="13" t="n"/>
      <c r="Z271" s="13" t="n"/>
    </row>
    <row r="272" ht="15.75" customHeight="1" s="303">
      <c r="A272" s="22" t="n">
        <v>6681</v>
      </c>
      <c r="B272" s="23" t="inlineStr">
        <is>
          <t>КИРИЧЕНКО ІРИНА ВІТАЛІЇВНА</t>
        </is>
      </c>
      <c r="C272" s="24" t="inlineStr">
        <is>
          <t>https://orcid.org/0000-0001-6734-9264</t>
        </is>
      </c>
      <c r="D272" s="42" t="inlineStr">
        <is>
          <t>https://www.scopus.com/authid/detail.uri?authorId=57201720724</t>
        </is>
      </c>
      <c r="E272" s="313" t="n">
        <v>8</v>
      </c>
      <c r="F272" s="313" t="n">
        <v>20</v>
      </c>
      <c r="G272" s="313" t="n">
        <v>2</v>
      </c>
      <c r="H272" s="100" t="n">
        <v>2</v>
      </c>
      <c r="I272" s="100" t="n">
        <v>1</v>
      </c>
      <c r="J272" s="100" t="n">
        <v>1</v>
      </c>
      <c r="K272" s="28" t="n">
        <v>4</v>
      </c>
      <c r="L272" s="44" t="inlineStr">
        <is>
          <t>ПІ</t>
        </is>
      </c>
      <c r="M272" s="30" t="inlineStr">
        <is>
          <t>Да</t>
        </is>
      </c>
      <c r="N272" s="33">
        <f>HYPERLINK("https://scholar.google.com.ua/citations?user=ta3O6ioAAAAJ","https://scholar.google.com.ua/citations?user=ta3O6ioAAAAJ")</f>
        <v/>
      </c>
      <c r="O272" s="30" t="n">
        <v>6</v>
      </c>
      <c r="P272" s="30" t="n">
        <v>1</v>
      </c>
      <c r="Q272" s="33">
        <f>HYPERLINK("https://nure.ua/staff/kirichenko-irina-vitaliivna","https://nure.ua/staff/kirichenko-irina-vitaliivna")</f>
        <v/>
      </c>
      <c r="R272" s="63" t="inlineStr">
        <is>
          <t>Kyrychenko, Iryna ; Kyrychenko, I. ; Kyrychenko, I</t>
        </is>
      </c>
      <c r="S272" s="13" t="n"/>
      <c r="T272" s="13" t="n"/>
      <c r="U272" s="13" t="n"/>
      <c r="V272" s="13" t="n"/>
      <c r="W272" s="13" t="n"/>
      <c r="X272" s="13" t="n"/>
      <c r="Y272" s="13" t="n"/>
      <c r="Z272" s="13" t="n"/>
    </row>
    <row r="273" ht="15.75" customHeight="1" s="303">
      <c r="A273" s="22" t="n">
        <v>1703</v>
      </c>
      <c r="B273" s="23" t="inlineStr">
        <is>
          <t>КИРІЙ ВАЛЕНТИНА ВАСИЛІВНА</t>
        </is>
      </c>
      <c r="C273" s="24" t="inlineStr">
        <is>
          <t>https://orcid.org/0000-0002-2537-264X</t>
        </is>
      </c>
      <c r="D273" s="42" t="inlineStr">
        <is>
          <t>https://www2.scopus.com/authid/detail.uri?authorId=57210343239&amp;amp;eid=2-s2.0-85070416187</t>
        </is>
      </c>
      <c r="E273" s="313" t="n">
        <v>2</v>
      </c>
      <c r="F273" s="313" t="n">
        <v>2</v>
      </c>
      <c r="G273" s="313" t="n">
        <v>1</v>
      </c>
      <c r="H273" s="47" t="n"/>
      <c r="I273" s="47" t="n"/>
      <c r="J273" s="47" t="n"/>
      <c r="K273" s="28" t="n">
        <v>61</v>
      </c>
      <c r="L273" s="29" t="inlineStr">
        <is>
          <t>ЕК</t>
        </is>
      </c>
      <c r="M273" s="30" t="inlineStr">
        <is>
          <t>Да</t>
        </is>
      </c>
      <c r="N273" s="33">
        <f>HYPERLINK("https://scholar.google.com/citations?user=g3bvUZYAAAAJ","https://scholar.google.com/citations?user=g3bvUZYAAAAJ")</f>
        <v/>
      </c>
      <c r="O273" s="30" t="n">
        <v>21</v>
      </c>
      <c r="P273" s="30" t="n">
        <v>3</v>
      </c>
      <c r="Q273" s="33">
        <f>HYPERLINK("https://nure.ua/staff/valentina-vasilivna-kiriy","https://nure.ua/staff/valentina-vasilivna-kiriy")</f>
        <v/>
      </c>
      <c r="R273" s="65" t="inlineStr">
        <is>
          <t>Kyriy, V. V. ; Kyriy, V.V. ; Kyriy, VV ; Kyriy, V. V.</t>
        </is>
      </c>
      <c r="S273" s="13" t="n"/>
      <c r="T273" s="13" t="n"/>
      <c r="U273" s="13" t="n"/>
      <c r="V273" s="13" t="n"/>
      <c r="W273" s="13" t="n"/>
      <c r="X273" s="13" t="n"/>
      <c r="Y273" s="13" t="n"/>
      <c r="Z273" s="13" t="n"/>
    </row>
    <row r="274" ht="15.75" customHeight="1" s="303">
      <c r="A274" s="22" t="n">
        <v>3760</v>
      </c>
      <c r="B274" s="23" t="inlineStr">
        <is>
          <t>КІКТЄВ ГРИГОРІЙ СИЛЬВЕСТРОВИЧ</t>
        </is>
      </c>
      <c r="C274" s="24" t="n"/>
      <c r="D274" s="42" t="n"/>
      <c r="E274" s="314" t="n"/>
      <c r="F274" s="314" t="n"/>
      <c r="G274" s="314" t="n"/>
      <c r="H274" s="47" t="n"/>
      <c r="I274" s="47" t="n"/>
      <c r="J274" s="47" t="n"/>
      <c r="K274" s="28" t="n">
        <v>0</v>
      </c>
      <c r="L274" s="39" t="n"/>
      <c r="M274" s="30" t="inlineStr">
        <is>
          <t>Да</t>
        </is>
      </c>
      <c r="N274" s="30" t="n"/>
      <c r="O274" s="30" t="n"/>
      <c r="P274" s="30" t="n"/>
      <c r="Q274" s="33">
        <f>HYPERLINK("https://nure.ua/staff/grigoriy-silvestrovich-kiktyev","https://nure.ua/staff/grigoriy-silvestrovich-kiktyev")</f>
        <v/>
      </c>
      <c r="R274" s="12" t="n"/>
      <c r="S274" s="13" t="n"/>
      <c r="T274" s="13" t="n"/>
      <c r="U274" s="13" t="n"/>
      <c r="V274" s="13" t="n"/>
      <c r="W274" s="13" t="n"/>
      <c r="X274" s="13" t="n"/>
      <c r="Y274" s="13" t="n"/>
      <c r="Z274" s="13" t="n"/>
    </row>
    <row r="275" ht="15.75" customHeight="1" s="303">
      <c r="A275" s="22" t="n">
        <v>4873</v>
      </c>
      <c r="B275" s="23" t="inlineStr">
        <is>
          <t>КІНОШЕНКО ДМИТРО КОСТЯНТИНОВИЧ</t>
        </is>
      </c>
      <c r="C275" s="24" t="n"/>
      <c r="D275" s="42" t="inlineStr">
        <is>
          <t>https://www.scopus.com/authid/detail.uri?authorId=8860381900</t>
        </is>
      </c>
      <c r="E275" s="313" t="n">
        <v>7</v>
      </c>
      <c r="F275" s="313" t="n">
        <v>9</v>
      </c>
      <c r="G275" s="313" t="n">
        <v>2</v>
      </c>
      <c r="H275" s="100" t="n">
        <v>7</v>
      </c>
      <c r="I275" s="100" t="n">
        <v>5</v>
      </c>
      <c r="J275" s="100" t="n">
        <v>2</v>
      </c>
      <c r="K275" s="28" t="n">
        <v>0</v>
      </c>
      <c r="L275" s="29" t="inlineStr">
        <is>
          <t>Інф.</t>
        </is>
      </c>
      <c r="M275" s="30" t="inlineStr">
        <is>
          <t>Да</t>
        </is>
      </c>
      <c r="N275" s="33">
        <f>HYPERLINK("https://scholar.google.com/citations?user=Dxkuc9YAAAAJ","https://scholar.google.com/citations?user=Dxkuc9YAAAAJ")</f>
        <v/>
      </c>
      <c r="O275" s="30" t="n">
        <v>78</v>
      </c>
      <c r="P275" s="30" t="n">
        <v>5</v>
      </c>
      <c r="Q275" s="33">
        <f>HYPERLINK("https://nure.ua/staff/dmitro-kostyantinovich-kinoshenko","https://nure.ua/staff/dmitro-kostyantinovich-kinoshenko")</f>
        <v/>
      </c>
      <c r="R275" s="63" t="inlineStr">
        <is>
          <t>Kinoshenko, Dmitry ; Kinoshenko, D. ; Kinoshenko, Dmytro ; Kinoshenko, D</t>
        </is>
      </c>
      <c r="S275" s="13" t="n"/>
      <c r="T275" s="13" t="n"/>
      <c r="U275" s="13" t="n"/>
      <c r="V275" s="13" t="n"/>
      <c r="W275" s="13" t="n"/>
      <c r="X275" s="13" t="n"/>
      <c r="Y275" s="13" t="n"/>
      <c r="Z275" s="13" t="n"/>
    </row>
    <row r="276" ht="15.75" customHeight="1" s="303">
      <c r="A276" s="22" t="n">
        <v>302</v>
      </c>
      <c r="B276" s="23" t="inlineStr">
        <is>
          <t>КІРІЧЕНКО ЛЮДМИЛА ОЛЕГІВНА</t>
        </is>
      </c>
      <c r="C276" s="24" t="inlineStr">
        <is>
          <t>https://orcid.org/0000-0002-2780-7993</t>
        </is>
      </c>
      <c r="D276" s="42" t="inlineStr">
        <is>
          <t>https://www.scopus.com/authid/detail.uri?authorId=47861221700</t>
        </is>
      </c>
      <c r="E276" s="313" t="n">
        <v>45</v>
      </c>
      <c r="F276" s="313" t="n">
        <v>499</v>
      </c>
      <c r="G276" s="313" t="n">
        <v>15</v>
      </c>
      <c r="H276" s="100" t="n">
        <v>15</v>
      </c>
      <c r="I276" s="100" t="n">
        <v>32</v>
      </c>
      <c r="J276" s="100" t="n">
        <v>4</v>
      </c>
      <c r="K276" s="28" t="n">
        <v>67</v>
      </c>
      <c r="L276" s="44" t="inlineStr">
        <is>
          <t>ПМ</t>
        </is>
      </c>
      <c r="M276" s="30" t="inlineStr">
        <is>
          <t>Да</t>
        </is>
      </c>
      <c r="N276" s="33">
        <f>HYPERLINK("https://scholar.google.com/citations?user=9XTJQyUAAAAJ","https://scholar.google.com/citations?user=9XTJQyUAAAAJ")</f>
        <v/>
      </c>
      <c r="O276" s="30" t="n">
        <v>773</v>
      </c>
      <c r="P276" s="30" t="n">
        <v>17</v>
      </c>
      <c r="Q276" s="33">
        <f>HYPERLINK("https://nure.ua/staff/lyudmila-olegivna-kirichenko","https://nure.ua/staff/lyudmila-olegivna-kirichenko")</f>
        <v/>
      </c>
      <c r="R276" s="63" t="inlineStr">
        <is>
          <t>Kirichenko, Lyudmyla O. ; Kirichenko, Lyudmila ; Lyudmyla, Kirichenko ; Kirichenko, Lyudmyla ; Kirichenko, Ludmila ; Kirichenko, L. O. ;Lyudmyla, K.</t>
        </is>
      </c>
      <c r="S276" s="13" t="n"/>
      <c r="T276" s="13" t="n"/>
      <c r="U276" s="13" t="n"/>
      <c r="V276" s="13" t="n"/>
      <c r="W276" s="13" t="n"/>
      <c r="X276" s="13" t="n"/>
      <c r="Y276" s="13" t="n"/>
      <c r="Z276" s="13" t="n"/>
    </row>
    <row r="277" ht="15.75" customHeight="1" s="303">
      <c r="A277" s="22" t="n">
        <v>4031</v>
      </c>
      <c r="B277" s="23" t="inlineStr">
        <is>
          <t>КЛИМОВА ІРИНА МИКОЛАЇВНА</t>
        </is>
      </c>
      <c r="C277" s="24" t="inlineStr">
        <is>
          <t>https://orcid.org/0000-0003-0455-6180</t>
        </is>
      </c>
      <c r="D277" s="42" t="inlineStr">
        <is>
          <t>https://www.scopus.com/authid/detail.uri?origin=resultslist&amp;authorId=57216950622&amp;zone=</t>
        </is>
      </c>
      <c r="E277" s="313" t="n">
        <v>4</v>
      </c>
      <c r="F277" s="313" t="n">
        <v>5</v>
      </c>
      <c r="G277" s="313" t="n">
        <v>2</v>
      </c>
      <c r="H277" s="100" t="n">
        <v>0</v>
      </c>
      <c r="I277" s="100" t="n">
        <v>0</v>
      </c>
      <c r="J277" s="100" t="n">
        <v>0</v>
      </c>
      <c r="K277" s="28" t="n">
        <v>5</v>
      </c>
      <c r="L277" s="44" t="inlineStr">
        <is>
          <t>СТ</t>
        </is>
      </c>
      <c r="M277" s="30" t="inlineStr">
        <is>
          <t>Да</t>
        </is>
      </c>
      <c r="N277" s="33">
        <f>HYPERLINK("https://scholar.google.com/citations?user=V-1gK7oAAAAJ","https://scholar.google.com/citations?user=V-1gK7oAAAAJ")</f>
        <v/>
      </c>
      <c r="O277" s="30" t="n">
        <v>2</v>
      </c>
      <c r="P277" s="30" t="n">
        <v>1</v>
      </c>
      <c r="Q277" s="33">
        <f>HYPERLINK("https://nure.ua/staff/irina-mikolayivna-klimova","https://nure.ua/staff/irina-mikolayivna-klimova")</f>
        <v/>
      </c>
      <c r="R277" s="63" t="inlineStr">
        <is>
          <t xml:space="preserve">Klymova, Iryna ; Klymova, I. ; Irina, K. ; Klymova, IN ; Klymova, I. N. ; Klymova, I </t>
        </is>
      </c>
      <c r="S277" s="13" t="n"/>
      <c r="T277" s="13" t="n"/>
      <c r="U277" s="13" t="n"/>
      <c r="V277" s="13" t="n"/>
      <c r="W277" s="13" t="n"/>
      <c r="X277" s="13" t="n"/>
      <c r="Y277" s="13" t="n"/>
      <c r="Z277" s="13" t="n"/>
    </row>
    <row r="278" ht="15.75" customHeight="1" s="303">
      <c r="A278" s="22" t="n">
        <v>386</v>
      </c>
      <c r="B278" s="23" t="inlineStr">
        <is>
          <t>КЛІМОВА НАТАЛІЯ ПАВЛІВНА</t>
        </is>
      </c>
      <c r="C278" s="24" t="inlineStr">
        <is>
          <t>https://orcid.org/0000-0003-0999-1683</t>
        </is>
      </c>
      <c r="D278" s="42" t="inlineStr">
        <is>
          <t>https://www.scopus.com/authid/detail.uri?authorId=57193827551</t>
        </is>
      </c>
      <c r="E278" s="313" t="n">
        <v>3</v>
      </c>
      <c r="F278" s="313" t="n">
        <v>0</v>
      </c>
      <c r="G278" s="313" t="n">
        <v>0</v>
      </c>
      <c r="H278" s="100" t="n"/>
      <c r="I278" s="100" t="n"/>
      <c r="J278" s="100" t="n"/>
      <c r="K278" s="28" t="n">
        <v>7</v>
      </c>
      <c r="L278" s="56" t="inlineStr">
        <is>
          <t>ВМ</t>
        </is>
      </c>
      <c r="M278" s="30" t="inlineStr">
        <is>
          <t>Да</t>
        </is>
      </c>
      <c r="N278" s="33">
        <f>HYPERLINK("https://scholar.google.com/citations?user=y0CmNrMAAAAJ","https://scholar.google.com/citations?user=y0CmNrMAAAAJ")</f>
        <v/>
      </c>
      <c r="O278" s="30" t="n">
        <v>10</v>
      </c>
      <c r="P278" s="30" t="n">
        <v>1</v>
      </c>
      <c r="Q278" s="33">
        <f>HYPERLINK("https://nure.ua/staff/nataliya-pavlivna-klimova","https://nure.ua/staff/nataliya-pavlivna-klimova")</f>
        <v/>
      </c>
      <c r="R278" s="63" t="inlineStr">
        <is>
          <t>Klimova, N. P. ; Klimova, Natalya P. ; Klimova, N. P. ; Irina, K.</t>
        </is>
      </c>
      <c r="S278" s="13" t="n"/>
      <c r="T278" s="13" t="n"/>
      <c r="U278" s="13" t="n"/>
      <c r="V278" s="13" t="n"/>
      <c r="W278" s="13" t="n"/>
      <c r="X278" s="13" t="n"/>
      <c r="Y278" s="13" t="n"/>
      <c r="Z278" s="13" t="n"/>
    </row>
    <row r="279" ht="15.75" customHeight="1" s="303">
      <c r="A279" s="22" t="n">
        <v>812</v>
      </c>
      <c r="B279" s="23" t="inlineStr">
        <is>
          <t>КЛЮЧНИК ІГОР ІВАНОВИЧ</t>
        </is>
      </c>
      <c r="C279" s="24" t="inlineStr">
        <is>
          <t>https://orcid.org/0000-0002-9352-5716</t>
        </is>
      </c>
      <c r="D279" s="42" t="inlineStr">
        <is>
          <t>https://www.scopus.com/authid/detail.uri?authorId=57211756904</t>
        </is>
      </c>
      <c r="E279" s="313" t="n">
        <v>9</v>
      </c>
      <c r="F279" s="313" t="n">
        <v>32</v>
      </c>
      <c r="G279" s="313" t="n">
        <v>4</v>
      </c>
      <c r="H279" s="100" t="n">
        <v>3</v>
      </c>
      <c r="I279" s="100" t="n">
        <v>4</v>
      </c>
      <c r="J279" s="100" t="n">
        <v>1</v>
      </c>
      <c r="K279" s="28" t="n">
        <v>9</v>
      </c>
      <c r="L279" s="44" t="inlineStr">
        <is>
          <t>ПЕЕА</t>
        </is>
      </c>
      <c r="M279" s="30" t="inlineStr">
        <is>
          <t>Да</t>
        </is>
      </c>
      <c r="N279" s="33">
        <f>HYPERLINK("https://scholar.google.com/citations?user=NaQrwYUAAAAJ","https://scholar.google.com/citations?user=NaQrwYUAAAAJ")</f>
        <v/>
      </c>
      <c r="O279" s="30" t="n">
        <v>51</v>
      </c>
      <c r="P279" s="30" t="n">
        <v>4</v>
      </c>
      <c r="Q279" s="33">
        <f>HYPERLINK("https://nure.ua/staff/igor-ivanovich-klyuchnik","https://nure.ua/staff/igor-ivanovich-klyuchnik")</f>
        <v/>
      </c>
      <c r="R279" s="63" t="inlineStr">
        <is>
          <t xml:space="preserve">Klyuchnyk, Igor ; Klyuchnik, Igor ; Klyuchnyk I. ; Klyuchnik, I. I. ; Kluchnik, I. I. ; Klyuchnik, I.I. ; KLYUCHNIK, II ; </t>
        </is>
      </c>
      <c r="S279" s="13" t="n"/>
      <c r="T279" s="13" t="n"/>
      <c r="U279" s="13" t="n"/>
      <c r="V279" s="13" t="n"/>
      <c r="W279" s="13" t="n"/>
      <c r="X279" s="13" t="n"/>
      <c r="Y279" s="13" t="n"/>
      <c r="Z279" s="13" t="n"/>
    </row>
    <row r="280" ht="15.75" customHeight="1" s="303">
      <c r="A280" s="34" t="n">
        <v>5260</v>
      </c>
      <c r="B280" s="49" t="inlineStr">
        <is>
          <t>КОБЗЕВ ІГОР ВОЛОДИМИРОВИЧ</t>
        </is>
      </c>
      <c r="C280" s="35" t="inlineStr">
        <is>
          <t>https://orcid.org/0000-0002-8303-1595</t>
        </is>
      </c>
      <c r="D280" s="36" t="n"/>
      <c r="E280" s="315" t="n">
        <v>0</v>
      </c>
      <c r="F280" s="315" t="n">
        <v>0</v>
      </c>
      <c r="G280" s="315" t="n">
        <v>0</v>
      </c>
      <c r="H280" s="51" t="n">
        <v>0</v>
      </c>
      <c r="I280" s="51" t="n">
        <v>0</v>
      </c>
      <c r="J280" s="51" t="n">
        <v>0</v>
      </c>
      <c r="K280" s="38" t="n">
        <v>15</v>
      </c>
      <c r="L280" s="40" t="n"/>
      <c r="M280" s="40" t="inlineStr">
        <is>
          <t>Нет</t>
        </is>
      </c>
      <c r="N280" s="41">
        <f>HYPERLINK("https://scholar.google.com/citations?hl=ru&amp;user=wCmiVrcAAAAJ","https://scholar.google.com/citations?hl=ru&amp;user=wCmiVrcAAAAJ")</f>
        <v/>
      </c>
      <c r="O280" s="40" t="n">
        <v>25</v>
      </c>
      <c r="P280" s="40" t="n">
        <v>3</v>
      </c>
      <c r="Q280" s="41">
        <f>HYPERLINK("https://nure.ua/staff/igor-volodimirovich-kobziev","https://nure.ua/staff/igor-volodimirovich-kobziev")</f>
        <v/>
      </c>
      <c r="R280" s="52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 s="303">
      <c r="A281" s="22" t="n">
        <v>3604</v>
      </c>
      <c r="B281" s="23" t="inlineStr">
        <is>
          <t>КОБЗЄВ ВОЛОДИМИР ГРИГОРОВИЧ</t>
        </is>
      </c>
      <c r="C281" s="24" t="inlineStr">
        <is>
          <t>https://orcid.org/0000-0002-8303-1595</t>
        </is>
      </c>
      <c r="D281" s="42" t="inlineStr">
        <is>
          <t>https://www.scopus.com/authid/detail.uri?authorId=6507354120</t>
        </is>
      </c>
      <c r="E281" s="313" t="n">
        <v>2</v>
      </c>
      <c r="F281" s="313" t="n">
        <v>0</v>
      </c>
      <c r="G281" s="313" t="n">
        <v>0</v>
      </c>
      <c r="H281" s="100" t="n">
        <v>0</v>
      </c>
      <c r="I281" s="100" t="n">
        <v>0</v>
      </c>
      <c r="J281" s="100" t="n">
        <v>0</v>
      </c>
      <c r="K281" s="28" t="n">
        <v>43</v>
      </c>
      <c r="L281" s="44" t="inlineStr">
        <is>
          <t>ПІ</t>
        </is>
      </c>
      <c r="M281" s="30" t="inlineStr">
        <is>
          <t>Да</t>
        </is>
      </c>
      <c r="N281" s="33">
        <f>HYPERLINK("https://scholar.google.com.ua/citations?user=Yh7m0XQAAAAJ&amp;hl=ru","https://scholar.google.com.ua/citations?user=Yh7m0XQAAAAJ&amp;hl=ru")</f>
        <v/>
      </c>
      <c r="O281" s="30" t="n">
        <v>34</v>
      </c>
      <c r="P281" s="30" t="n">
        <v>3</v>
      </c>
      <c r="Q281" s="33">
        <f>HYPERLINK("https://nure.ua/ru/staff/vladimir-grigorevich-kobzev","https://nure.ua/ru/staff/vladimir-grigorevich-kobzev")</f>
        <v/>
      </c>
      <c r="R281" s="63" t="inlineStr">
        <is>
          <t>Kobziev, Volodymyr</t>
        </is>
      </c>
      <c r="S281" s="13" t="n"/>
      <c r="T281" s="13" t="n"/>
      <c r="U281" s="13" t="n"/>
      <c r="V281" s="13" t="n"/>
      <c r="W281" s="13" t="n"/>
      <c r="X281" s="13" t="n"/>
      <c r="Y281" s="13" t="n"/>
      <c r="Z281" s="13" t="n"/>
    </row>
    <row r="282" ht="15.75" customHeight="1" s="303">
      <c r="A282" s="22" t="n">
        <v>6143</v>
      </c>
      <c r="B282" s="23" t="inlineStr">
        <is>
          <t>КОБИЛІН ІЛЛЯ ОЛЕГОВИЧ</t>
        </is>
      </c>
      <c r="C282" s="24" t="n"/>
      <c r="D282" s="42" t="inlineStr">
        <is>
          <t>https://www.scopus.com/authid/detail.uri?authorId=57191861308</t>
        </is>
      </c>
      <c r="E282" s="313" t="n">
        <v>3</v>
      </c>
      <c r="F282" s="313" t="n">
        <v>10</v>
      </c>
      <c r="G282" s="313" t="n">
        <v>2</v>
      </c>
      <c r="H282" s="100" t="n">
        <v>3</v>
      </c>
      <c r="I282" s="100" t="n">
        <v>5</v>
      </c>
      <c r="J282" s="100" t="n">
        <v>1</v>
      </c>
      <c r="K282" s="28" t="n">
        <v>1</v>
      </c>
      <c r="L282" s="29" t="inlineStr">
        <is>
          <t>Інф.</t>
        </is>
      </c>
      <c r="M282" s="30" t="inlineStr">
        <is>
          <t>Да</t>
        </is>
      </c>
      <c r="N282" s="33">
        <f>HYPERLINK("https://scholar.google.com/citations?hl=ru&amp;user=vGcQFhkAAAAJ","https://scholar.google.com/citations?hl=ru&amp;user=vGcQFhkAAAAJ")</f>
        <v/>
      </c>
      <c r="O282" s="30" t="n">
        <v>23</v>
      </c>
      <c r="P282" s="30" t="n">
        <v>4</v>
      </c>
      <c r="Q282" s="30" t="n"/>
      <c r="R282" s="63" t="inlineStr">
        <is>
          <t>Kobylin, Ilya ; Kobylin, Illya</t>
        </is>
      </c>
      <c r="S282" s="13" t="n"/>
      <c r="T282" s="13" t="n"/>
      <c r="U282" s="13" t="n"/>
      <c r="V282" s="13" t="n"/>
      <c r="W282" s="13" t="n"/>
      <c r="X282" s="13" t="n"/>
      <c r="Y282" s="13" t="n"/>
      <c r="Z282" s="13" t="n"/>
    </row>
    <row r="283" ht="15.75" customHeight="1" s="303">
      <c r="A283" s="22" t="n">
        <v>332</v>
      </c>
      <c r="B283" s="23" t="inlineStr">
        <is>
          <t>КОБИЛІН ОЛЕГ АНАТОЛІЙОВИЧ</t>
        </is>
      </c>
      <c r="C283" s="24" t="inlineStr">
        <is>
          <t>https://orcid.org/0000-0003-0834-0475</t>
        </is>
      </c>
      <c r="D283" s="42" t="inlineStr">
        <is>
          <t>https://www.scopus.com/authid/detail.uri?authorId=56845919400</t>
        </is>
      </c>
      <c r="E283" s="313" t="n">
        <v>14</v>
      </c>
      <c r="F283" s="313" t="n">
        <v>50</v>
      </c>
      <c r="G283" s="313" t="n">
        <v>4</v>
      </c>
      <c r="H283" s="100" t="n">
        <v>8</v>
      </c>
      <c r="I283" s="100" t="n">
        <v>9</v>
      </c>
      <c r="J283" s="100" t="n">
        <v>2</v>
      </c>
      <c r="K283" s="28" t="n">
        <v>18</v>
      </c>
      <c r="L283" s="29" t="inlineStr">
        <is>
          <t>Інф.</t>
        </is>
      </c>
      <c r="M283" s="30" t="inlineStr">
        <is>
          <t>Да</t>
        </is>
      </c>
      <c r="N283" s="33">
        <f>HYPERLINK("https://scholar.google.com.ua/citations?user=ty0eOewAAAAJ","https://scholar.google.com.ua/citations?user=ty0eOewAAAAJ")</f>
        <v/>
      </c>
      <c r="O283" s="30" t="n">
        <v>273</v>
      </c>
      <c r="P283" s="30" t="n">
        <v>11</v>
      </c>
      <c r="Q283" s="33">
        <f>HYPERLINK("https://nure.ua/staff/oleg-anatoliyovich-kobilin","https://nure.ua/staff/oleg-anatoliyovich-kobilin")</f>
        <v/>
      </c>
      <c r="R283" s="63" t="inlineStr">
        <is>
          <t>Kobylin, Oleg A. ; Oleg, Kobylin ; Kobylin, O. ; Kobylin, O. A. ; Kobylin, Oleg</t>
        </is>
      </c>
      <c r="S283" s="13" t="n"/>
      <c r="T283" s="13" t="n"/>
      <c r="U283" s="13" t="n"/>
      <c r="V283" s="13" t="n"/>
      <c r="W283" s="13" t="n"/>
      <c r="X283" s="13" t="n"/>
      <c r="Y283" s="13" t="n"/>
      <c r="Z283" s="13" t="n"/>
    </row>
    <row r="284" ht="15.75" customHeight="1" s="303">
      <c r="A284" s="22" t="n">
        <v>7664</v>
      </c>
      <c r="B284" s="23" t="inlineStr">
        <is>
          <t>КОБЦЕВА ВЕРОНІКА МИХАЙЛІВНА</t>
        </is>
      </c>
      <c r="C284" s="24" t="inlineStr">
        <is>
          <t>https://orcid.org/0000-0002-0914-5156</t>
        </is>
      </c>
      <c r="D284" s="42" t="n"/>
      <c r="E284" s="314" t="n"/>
      <c r="F284" s="314" t="n"/>
      <c r="G284" s="314" t="n"/>
      <c r="H284" s="100" t="n"/>
      <c r="I284" s="100" t="n"/>
      <c r="J284" s="100" t="n"/>
      <c r="K284" s="28" t="n">
        <v>2</v>
      </c>
      <c r="L284" s="44" t="inlineStr">
        <is>
          <t>ІМІ</t>
        </is>
      </c>
      <c r="M284" s="30" t="inlineStr">
        <is>
          <t>Да</t>
        </is>
      </c>
      <c r="N284" s="33">
        <f>HYPERLINK("https://scholar.google.com/citations?user=NLSaZLoAAAAJ","https://scholar.google.com/citations?user=NLSaZLoAAAAJ")</f>
        <v/>
      </c>
      <c r="O284" s="30" t="n">
        <v>0</v>
      </c>
      <c r="P284" s="30" t="n">
        <v>0</v>
      </c>
      <c r="Q284" s="33">
        <f>HYPERLINK("https://nure.ua/staff/veronika-mihajlivna-kobceva","https://nure.ua/staff/veronika-mihajlivna-kobceva")</f>
        <v/>
      </c>
      <c r="R284" s="12" t="n"/>
      <c r="S284" s="13" t="n"/>
      <c r="T284" s="13" t="n"/>
      <c r="U284" s="13" t="n"/>
      <c r="V284" s="13" t="n"/>
      <c r="W284" s="13" t="n"/>
      <c r="X284" s="13" t="n"/>
      <c r="Y284" s="13" t="n"/>
      <c r="Z284" s="13" t="n"/>
    </row>
    <row r="285" ht="15.75" customHeight="1" s="303">
      <c r="A285" s="22" t="n">
        <v>4316</v>
      </c>
      <c r="B285" s="23" t="inlineStr">
        <is>
          <t>КОВАЛЕНКО АНДРІЙ АНАТОЛІЙОВИЧ</t>
        </is>
      </c>
      <c r="C285" s="24" t="inlineStr">
        <is>
          <t>https://orcid.org/0000-0002-2817-9036</t>
        </is>
      </c>
      <c r="D285" s="42" t="inlineStr">
        <is>
          <t>https://www.scopus.com/authid/detail.uri?authorId=56423229200</t>
        </is>
      </c>
      <c r="E285" s="313" t="n">
        <v>38</v>
      </c>
      <c r="F285" s="313" t="n">
        <v>191</v>
      </c>
      <c r="G285" s="313" t="n">
        <v>10</v>
      </c>
      <c r="H285" s="100" t="n">
        <v>7</v>
      </c>
      <c r="I285" s="100" t="n">
        <v>13</v>
      </c>
      <c r="J285" s="100" t="n">
        <v>2</v>
      </c>
      <c r="K285" s="28" t="n">
        <v>0</v>
      </c>
      <c r="L285" s="29" t="inlineStr">
        <is>
          <t>ЕОМ</t>
        </is>
      </c>
      <c r="M285" s="30" t="inlineStr">
        <is>
          <t>Да</t>
        </is>
      </c>
      <c r="N285" s="33">
        <f>HYPERLINK("https://scholar.google.com.ua/citations?user=9KzEtDMAAAAJ&amp;hl=ru","https://scholar.google.com.ua/citations?user=9KzEtDMAAAAJ&amp;hl=ru")</f>
        <v/>
      </c>
      <c r="O285" s="30" t="n">
        <v>865</v>
      </c>
      <c r="P285" s="30" t="n">
        <v>16</v>
      </c>
      <c r="Q285" s="33">
        <f>HYPERLINK("https://nure.ua/staff/andriy-anatoliyovich-kovalenko","https://nure.ua/staff/andriy-anatoliyovich-kovalenko")</f>
        <v/>
      </c>
      <c r="R285" s="63" t="inlineStr">
        <is>
          <t>Kovalenko, Andriy ; Kovalenko, A. A.2 ; Kovalenko, A.2</t>
        </is>
      </c>
      <c r="S285" s="13" t="n"/>
      <c r="T285" s="13" t="n"/>
      <c r="U285" s="13" t="n"/>
      <c r="V285" s="13" t="n"/>
      <c r="W285" s="13" t="n"/>
      <c r="X285" s="13" t="n"/>
      <c r="Y285" s="13" t="n"/>
      <c r="Z285" s="13" t="n"/>
    </row>
    <row r="286" ht="15.75" customHeight="1" s="303">
      <c r="A286" s="22" t="n">
        <v>5011</v>
      </c>
      <c r="B286" s="23" t="inlineStr">
        <is>
          <t>КОВАЛЕНКО АНДРІЙ ІВАНОВИЧ</t>
        </is>
      </c>
      <c r="C286" s="24" t="inlineStr">
        <is>
          <t>https://orcid.org/0000-0003-2882-5082</t>
        </is>
      </c>
      <c r="D286" s="42" t="inlineStr">
        <is>
          <t>https://www.scopus.com/authid/detail.uri?authorId=57203149875</t>
        </is>
      </c>
      <c r="E286" s="313" t="n">
        <v>6</v>
      </c>
      <c r="F286" s="313" t="n">
        <v>6</v>
      </c>
      <c r="G286" s="313" t="n">
        <v>2</v>
      </c>
      <c r="H286" s="100" t="n">
        <v>2</v>
      </c>
      <c r="I286" s="100" t="n">
        <v>1</v>
      </c>
      <c r="J286" s="100" t="n">
        <v>1</v>
      </c>
      <c r="K286" s="28" t="n">
        <v>4</v>
      </c>
      <c r="L286" s="44" t="inlineStr">
        <is>
          <t>СТ</t>
        </is>
      </c>
      <c r="M286" s="30" t="inlineStr">
        <is>
          <t>Да</t>
        </is>
      </c>
      <c r="N286" s="33">
        <f>HYPERLINK("https://scholar.google.com.ua/citations?user=l4-VWeAAAAAJ","https://scholar.google.com.ua/citations?user=l4-VWeAAAAAJ")</f>
        <v/>
      </c>
      <c r="O286" s="30" t="n">
        <v>14</v>
      </c>
      <c r="P286" s="30" t="n">
        <v>2</v>
      </c>
      <c r="Q286" s="33">
        <f>HYPERLINK("https://nure.ua/staff/andriy-ivanovich-kovalenko","https://nure.ua/staff/andriy-ivanovich-kovalenko")</f>
        <v/>
      </c>
      <c r="R286" s="63" t="inlineStr">
        <is>
          <t>Kovalenko, A. ; Kovalenko, Andrii ; Kovalenko, A.</t>
        </is>
      </c>
      <c r="S286" s="13" t="n"/>
      <c r="T286" s="13" t="n"/>
      <c r="U286" s="13" t="n"/>
      <c r="V286" s="13" t="n"/>
      <c r="W286" s="13" t="n"/>
      <c r="X286" s="13" t="n"/>
      <c r="Y286" s="13" t="n"/>
      <c r="Z286" s="13" t="n"/>
    </row>
    <row r="287" ht="15.75" customHeight="1" s="303">
      <c r="A287" s="22" t="n">
        <v>6913</v>
      </c>
      <c r="B287" s="23" t="inlineStr">
        <is>
          <t>КОВАЛЕНКО ГАННА АНДРІЇВНА</t>
        </is>
      </c>
      <c r="C287" s="24" t="inlineStr">
        <is>
          <t>https://orcid.org/0000-0002-0008-3278</t>
        </is>
      </c>
      <c r="D287" s="42" t="inlineStr">
        <is>
          <t>https://www.scopus.com/authid/detail.uri?authorId=56735573900</t>
        </is>
      </c>
      <c r="E287" s="317" t="n">
        <v>6</v>
      </c>
      <c r="F287" s="313" t="n">
        <v>83</v>
      </c>
      <c r="G287" s="313" t="n">
        <v>4</v>
      </c>
      <c r="H287" s="100" t="n">
        <v>3</v>
      </c>
      <c r="I287" s="100" t="n">
        <v>13</v>
      </c>
      <c r="J287" s="100" t="n">
        <v>2</v>
      </c>
      <c r="K287" s="28" t="n">
        <v>1</v>
      </c>
      <c r="L287" s="39" t="n"/>
      <c r="M287" s="30" t="inlineStr">
        <is>
          <t>Да</t>
        </is>
      </c>
      <c r="N287" s="33">
        <f>HYPERLINK("https://scholar.google.com/citations?user=fxEbxKEAAAAJ","https://scholar.google.com/citations?user=fxEbxKEAAAAJ")</f>
        <v/>
      </c>
      <c r="O287" s="30" t="n">
        <v>63</v>
      </c>
      <c r="P287" s="30" t="n">
        <v>3</v>
      </c>
      <c r="Q287" s="33">
        <f>HYPERLINK("https://nure.ua/staff/ganna-andriivna-kovalenko","https://nure.ua/staff/ganna-andriivna-kovalenko")</f>
        <v/>
      </c>
      <c r="R287" s="63" t="inlineStr">
        <is>
          <t>Kovalenko, Anna A. ; Kovalenko, A. A.;Kovalenko, A.Anna</t>
        </is>
      </c>
      <c r="S287" s="13" t="n"/>
      <c r="T287" s="13" t="n"/>
      <c r="U287" s="13" t="n"/>
      <c r="V287" s="13" t="n"/>
      <c r="W287" s="13" t="n"/>
      <c r="X287" s="13" t="n"/>
      <c r="Y287" s="13" t="n"/>
      <c r="Z287" s="13" t="n"/>
    </row>
    <row r="288" ht="15.75" customHeight="1" s="303">
      <c r="A288" s="22" t="n">
        <v>6467</v>
      </c>
      <c r="B288" s="23" t="inlineStr">
        <is>
          <t>КОВАЛЕНКО ЕДУАРД АНАТОЛІЙОВИЧ</t>
        </is>
      </c>
      <c r="C288" s="24" t="inlineStr">
        <is>
          <t>https://orcid.org/0000-0002-0627-1229</t>
        </is>
      </c>
      <c r="D288" s="42" t="n"/>
      <c r="E288" s="315" t="n"/>
      <c r="F288" s="315" t="n"/>
      <c r="G288" s="315" t="n"/>
      <c r="H288" s="47" t="n"/>
      <c r="I288" s="47" t="n"/>
      <c r="J288" s="47" t="n"/>
      <c r="K288" s="28" t="n">
        <v>5</v>
      </c>
      <c r="L288" s="39" t="inlineStr">
        <is>
          <t>Укр.</t>
        </is>
      </c>
      <c r="M288" s="30" t="inlineStr">
        <is>
          <t>Да</t>
        </is>
      </c>
      <c r="N288" s="33">
        <f>HYPERLINK("https://scholar.google.com.ua/citations?user=UtD4PdQAAAAJ&amp;hl=uk","https://scholar.google.com.ua/citations?user=UtD4PdQAAAAJ&amp;hl=uk")</f>
        <v/>
      </c>
      <c r="O288" s="30" t="n">
        <v>31</v>
      </c>
      <c r="P288" s="30" t="n">
        <v>3</v>
      </c>
      <c r="Q288" s="33">
        <f>HYPERLINK("https://nure.ua/staff/eduard-anatoliyovich-kovalenko","https://nure.ua/staff/eduard-anatoliyovich-kovalenko")</f>
        <v/>
      </c>
      <c r="R288" s="12" t="n"/>
      <c r="S288" s="13" t="n"/>
      <c r="T288" s="13" t="n"/>
      <c r="U288" s="13" t="n"/>
      <c r="V288" s="13" t="n"/>
      <c r="W288" s="13" t="n"/>
      <c r="X288" s="13" t="n"/>
      <c r="Y288" s="13" t="n"/>
      <c r="Z288" s="13" t="n"/>
    </row>
    <row r="289" ht="15.75" customHeight="1" s="303">
      <c r="A289" s="22" t="n">
        <v>2219</v>
      </c>
      <c r="B289" s="23" t="inlineStr">
        <is>
          <t>КОВАЛЕНКО ОЛЕНА МИКОЛАЇВНА</t>
        </is>
      </c>
      <c r="C289" s="24" t="inlineStr">
        <is>
          <t>https://orcid.org/0000-0001-5782-5124</t>
        </is>
      </c>
      <c r="D289" s="42" t="inlineStr">
        <is>
          <t>https://www.scopus.com/authid/detail.uri?authorId=7102777798</t>
        </is>
      </c>
      <c r="E289" s="317" t="n">
        <v>57</v>
      </c>
      <c r="F289" s="313" t="n">
        <v>177</v>
      </c>
      <c r="G289" s="313" t="n">
        <v>6</v>
      </c>
      <c r="H289" s="100" t="n">
        <v>21</v>
      </c>
      <c r="I289" s="100" t="n">
        <v>90</v>
      </c>
      <c r="J289" s="100" t="n">
        <v>3</v>
      </c>
      <c r="K289" s="28" t="n">
        <v>23</v>
      </c>
      <c r="L289" s="44" t="inlineStr">
        <is>
          <t>Фіз.</t>
        </is>
      </c>
      <c r="M289" s="30" t="inlineStr">
        <is>
          <t>Да</t>
        </is>
      </c>
      <c r="N289" s="33">
        <f>HYPERLINK("https://scholar.google.com.ua/citations?user=Zgy7bSUAAAAJ&amp;hl=ru","https://scholar.google.com.ua/citations?user=Zgy7bSUAAAAJ&amp;hl=ru")</f>
        <v/>
      </c>
      <c r="O289" s="30" t="n">
        <v>292</v>
      </c>
      <c r="P289" s="30" t="n">
        <v>9</v>
      </c>
      <c r="Q289" s="33">
        <f>HYPERLINK("https://nure.ua/staff/olena-mikolayivna-kovalenko","https://nure.ua/staff/olena-mikolayivna-kovalenko")</f>
        <v/>
      </c>
      <c r="R289" s="63" t="inlineStr">
        <is>
          <t>Kovalenko, E. N. ; Kovalenko, EN ; Kovalenko, E.N.</t>
        </is>
      </c>
      <c r="S289" s="13" t="n"/>
      <c r="T289" s="13" t="n"/>
      <c r="U289" s="13" t="n"/>
      <c r="V289" s="13" t="n"/>
      <c r="W289" s="13" t="n"/>
      <c r="X289" s="13" t="n"/>
      <c r="Y289" s="13" t="n"/>
      <c r="Z289" s="13" t="n"/>
    </row>
    <row r="290" ht="15.75" customHeight="1" s="303">
      <c r="A290" s="22" t="n">
        <v>3636</v>
      </c>
      <c r="B290" s="23" t="inlineStr">
        <is>
          <t>КОВАЛЕНКО ТЕТЯНА МИКОЛАЇВНА</t>
        </is>
      </c>
      <c r="C290" s="24" t="inlineStr">
        <is>
          <t>https://orcid.org/0000-0001-5928-9476</t>
        </is>
      </c>
      <c r="D290" s="42" t="inlineStr">
        <is>
          <t>https://www.scopus.com/authid/detail.uri?authorId=55975606900</t>
        </is>
      </c>
      <c r="E290" s="317" t="n">
        <v>7</v>
      </c>
      <c r="F290" s="313" t="n">
        <v>11</v>
      </c>
      <c r="G290" s="313" t="n">
        <v>2</v>
      </c>
      <c r="H290" s="100" t="n">
        <v>2</v>
      </c>
      <c r="I290" s="100" t="n">
        <v>0</v>
      </c>
      <c r="J290" s="100" t="n">
        <v>0</v>
      </c>
      <c r="K290" s="28" t="n">
        <v>8</v>
      </c>
      <c r="L290" s="29" t="inlineStr">
        <is>
          <t>ІКІ</t>
        </is>
      </c>
      <c r="M290" s="30" t="inlineStr">
        <is>
          <t>Да</t>
        </is>
      </c>
      <c r="N290" s="33">
        <f>HYPERLINK("https://scholar.google.com.ua/citations?user=eBK50z8AAAAJ","https://scholar.google.com.ua/citations?user=eBK50z8AAAAJ")</f>
        <v/>
      </c>
      <c r="O290" s="30" t="n">
        <v>14</v>
      </c>
      <c r="P290" s="30" t="n">
        <v>2</v>
      </c>
      <c r="Q290" s="33">
        <f>HYPERLINK("https://nure.ua/staff/tetyana-mikolayivna-kovalenko","https://nure.ua/staff/tetyana-mikolayivna-kovalenko")</f>
        <v/>
      </c>
      <c r="R290" s="63" t="inlineStr">
        <is>
          <t>Kovalenko, Tatyana N. ; Kovalenko, T. N. ; Kovalenko, Tetiana ; Tetiana, Kovalenko ; Kovalenko, Tatyana N.</t>
        </is>
      </c>
      <c r="S290" s="13" t="n"/>
      <c r="T290" s="13" t="n"/>
      <c r="U290" s="13" t="n"/>
      <c r="V290" s="13" t="n"/>
      <c r="W290" s="13" t="n"/>
      <c r="X290" s="13" t="n"/>
      <c r="Y290" s="13" t="n"/>
      <c r="Z290" s="13" t="n"/>
    </row>
    <row r="291" ht="15.75" customHeight="1" s="303">
      <c r="A291" s="34" t="n">
        <v>7257</v>
      </c>
      <c r="B291" s="49" t="inlineStr">
        <is>
          <t>КОВАЛЕНКО ЮЛІЯ МИКОЛАЇВНА</t>
        </is>
      </c>
      <c r="C291" s="35" t="n"/>
      <c r="D291" s="36" t="n"/>
      <c r="E291" s="315" t="n"/>
      <c r="F291" s="315" t="n"/>
      <c r="G291" s="315" t="n"/>
      <c r="H291" s="51" t="n"/>
      <c r="I291" s="51" t="n"/>
      <c r="J291" s="51" t="n"/>
      <c r="K291" s="38" t="n">
        <v>0</v>
      </c>
      <c r="L291" s="40" t="inlineStr">
        <is>
          <t>МП</t>
        </is>
      </c>
      <c r="M291" s="40" t="inlineStr">
        <is>
          <t>Нет</t>
        </is>
      </c>
      <c r="N291" s="41">
        <f>HYPERLINK("https://scholar.google.com/citations?hl=ru&amp;user=SWGEjpkAAAAJ","https://scholar.google.com/citations?hl=ru&amp;user=SWGEjpkAAAAJ")</f>
        <v/>
      </c>
      <c r="O291" s="40" t="n">
        <v>5</v>
      </c>
      <c r="P291" s="40" t="n">
        <v>1</v>
      </c>
      <c r="Q291" s="40" t="n"/>
      <c r="R291" s="52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 s="303">
      <c r="A292" s="22" t="n">
        <v>6512</v>
      </c>
      <c r="B292" s="23" t="inlineStr">
        <is>
          <t>КОВАЛЬОВА ІРИНА ВОЛОДИМИРІВНА</t>
        </is>
      </c>
      <c r="C292" s="24" t="n"/>
      <c r="D292" s="42" t="n"/>
      <c r="E292" s="315" t="n"/>
      <c r="F292" s="315" t="n"/>
      <c r="G292" s="315" t="n"/>
      <c r="H292" s="47" t="n"/>
      <c r="I292" s="47" t="n"/>
      <c r="J292" s="47" t="n"/>
      <c r="K292" s="28" t="n">
        <v>0</v>
      </c>
      <c r="L292" s="29" t="n"/>
      <c r="M292" s="30" t="inlineStr">
        <is>
          <t>Да</t>
        </is>
      </c>
      <c r="N292" s="33">
        <f>HYPERLINK("https://scholar.google.com/citations?user=2sQOJngAAAAJ","https://scholar.google.com/citations?user=2sQOJngAAAAJ")</f>
        <v/>
      </c>
      <c r="O292" s="30" t="n">
        <v>0</v>
      </c>
      <c r="P292" s="30" t="n">
        <v>0</v>
      </c>
      <c r="Q292" s="33">
        <f>HYPERLINK("https://nure.ua/staff/irina-volodimirivna-kovalova","https://nure.ua/staff/irina-volodimirivna-kovalova")</f>
        <v/>
      </c>
      <c r="R292" s="12" t="n"/>
      <c r="S292" s="13" t="n"/>
      <c r="T292" s="13" t="n"/>
      <c r="U292" s="13" t="n"/>
      <c r="V292" s="13" t="n"/>
      <c r="W292" s="13" t="n"/>
      <c r="X292" s="13" t="n"/>
      <c r="Y292" s="13" t="n"/>
      <c r="Z292" s="13" t="n"/>
    </row>
    <row r="293" ht="15.75" customHeight="1" s="303">
      <c r="A293" s="22" t="n">
        <v>614</v>
      </c>
      <c r="B293" s="23" t="inlineStr">
        <is>
          <t>КОВАЛЬЧУК ВАЛЕНТИНА КОНСТЯНТИНІВНА</t>
        </is>
      </c>
      <c r="C293" s="24" t="inlineStr">
        <is>
          <t>https://orcid.org/0000-0001-7762-7328</t>
        </is>
      </c>
      <c r="D293" s="42" t="n"/>
      <c r="E293" s="314" t="n"/>
      <c r="F293" s="314" t="n"/>
      <c r="G293" s="314" t="n"/>
      <c r="H293" s="100" t="n"/>
      <c r="I293" s="100" t="n"/>
      <c r="J293" s="100" t="n"/>
      <c r="K293" s="28" t="n">
        <v>2</v>
      </c>
      <c r="L293" s="29" t="inlineStr">
        <is>
          <t>ІКІ</t>
        </is>
      </c>
      <c r="M293" s="30" t="inlineStr">
        <is>
          <t>Да</t>
        </is>
      </c>
      <c r="N293" s="33">
        <f>HYPERLINK("https://scholar.google.com/citations?user=hzzbYZoAAAAJ","https://scholar.google.com/citations?user=hzzbYZoAAAAJ")</f>
        <v/>
      </c>
      <c r="O293" s="30" t="n">
        <v>4</v>
      </c>
      <c r="P293" s="30" t="n">
        <v>1</v>
      </c>
      <c r="Q293" s="33">
        <f>HYPERLINK("https://nure.ua/staff/kovalchuk-valentina-kostyantinivna","https://nure.ua/staff/kovalchuk-valentina-kostyantinivna")</f>
        <v/>
      </c>
      <c r="R293" s="12" t="n"/>
      <c r="S293" s="13" t="n"/>
      <c r="T293" s="13" t="n"/>
      <c r="U293" s="13" t="n"/>
      <c r="V293" s="13" t="n"/>
      <c r="W293" s="13" t="n"/>
      <c r="X293" s="13" t="n"/>
      <c r="Y293" s="13" t="n"/>
      <c r="Z293" s="13" t="n"/>
    </row>
    <row r="294" ht="15.75" customHeight="1" s="303">
      <c r="A294" s="22" t="n">
        <v>990</v>
      </c>
      <c r="B294" s="23" t="inlineStr">
        <is>
          <t>КОЗАРЬ АНАТОЛІЙ ІВАНОВИЧ</t>
        </is>
      </c>
      <c r="C294" s="24" t="inlineStr">
        <is>
          <t>https://orcid.org/0000-0001-9968-8674</t>
        </is>
      </c>
      <c r="D294" s="42" t="inlineStr">
        <is>
          <t>https://www.scopus.com/authid/detail.uri?authorId=55938668500</t>
        </is>
      </c>
      <c r="E294" s="313" t="n">
        <v>15</v>
      </c>
      <c r="F294" s="313" t="n">
        <v>13</v>
      </c>
      <c r="G294" s="313" t="n">
        <v>2</v>
      </c>
      <c r="H294" s="100" t="n">
        <v>3</v>
      </c>
      <c r="I294" s="100" t="n">
        <v>0</v>
      </c>
      <c r="J294" s="100" t="n">
        <v>0</v>
      </c>
      <c r="K294" s="28" t="n">
        <v>14</v>
      </c>
      <c r="L294" s="44" t="inlineStr">
        <is>
          <t>Фіз.</t>
        </is>
      </c>
      <c r="M294" s="30" t="inlineStr">
        <is>
          <t>Да</t>
        </is>
      </c>
      <c r="N294" s="33">
        <f>HYPERLINK("https://scholar.google.com/citations?hl=ru&amp;user=xDXyxdwAAAAJ","https://scholar.google.com/citations?hl=ru&amp;user=xDXyxdwAAAAJ")</f>
        <v/>
      </c>
      <c r="O294" s="30" t="n">
        <v>48</v>
      </c>
      <c r="P294" s="30" t="n">
        <v>4</v>
      </c>
      <c r="Q294" s="30" t="n"/>
      <c r="R294" s="63" t="inlineStr">
        <is>
          <t>Kozar, Anatoliy I. ; Kozar, Anatoliy I. ; Kozar, A. I. ; Kozar, AI</t>
        </is>
      </c>
      <c r="S294" s="13" t="n"/>
      <c r="T294" s="13" t="n"/>
      <c r="U294" s="13" t="n"/>
      <c r="V294" s="13" t="n"/>
      <c r="W294" s="13" t="n"/>
      <c r="X294" s="13" t="n"/>
      <c r="Y294" s="13" t="n"/>
      <c r="Z294" s="13" t="n"/>
    </row>
    <row r="295" ht="15.75" customHeight="1" s="303">
      <c r="A295" s="22" t="n">
        <v>6019</v>
      </c>
      <c r="B295" s="23" t="inlineStr">
        <is>
          <t>КОЗЕЛ НАТАЛЯ БОРИСІВНА</t>
        </is>
      </c>
      <c r="C295" s="24" t="inlineStr">
        <is>
          <t>https://orcid.org/0000-0001-9276-9877</t>
        </is>
      </c>
      <c r="D295" s="42" t="n"/>
      <c r="E295" s="314" t="n"/>
      <c r="F295" s="314" t="n"/>
      <c r="G295" s="314" t="n"/>
      <c r="H295" s="100" t="n"/>
      <c r="I295" s="100" t="n"/>
      <c r="J295" s="100" t="n"/>
      <c r="K295" s="28" t="n">
        <v>1</v>
      </c>
      <c r="L295" s="39" t="n"/>
      <c r="M295" s="30" t="inlineStr">
        <is>
          <t>Да</t>
        </is>
      </c>
      <c r="N295" s="33">
        <f>HYPERLINK("https://scholar.google.com/citations?hl=ru&amp;user=s3GE7LQAAAAJ","https://scholar.google.com/citations?hl=ru&amp;user=s3GE7LQAAAAJ")</f>
        <v/>
      </c>
      <c r="O295" s="30" t="n">
        <v>0</v>
      </c>
      <c r="P295" s="30" t="n">
        <v>0</v>
      </c>
      <c r="Q295" s="33">
        <f>HYPERLINK("https://nure.ua/staff/natalya-borisivna-kozel","https://nure.ua/staff/natalya-borisivna-kozel")</f>
        <v/>
      </c>
      <c r="R295" s="12" t="n"/>
      <c r="S295" s="13" t="n"/>
      <c r="T295" s="13" t="n"/>
      <c r="U295" s="13" t="n"/>
      <c r="V295" s="13" t="n"/>
      <c r="W295" s="13" t="n"/>
      <c r="X295" s="13" t="n"/>
      <c r="Y295" s="13" t="n"/>
      <c r="Z295" s="13" t="n"/>
    </row>
    <row r="296" ht="15.75" customHeight="1" s="303">
      <c r="A296" s="22" t="n">
        <v>843</v>
      </c>
      <c r="B296" s="23" t="inlineStr">
        <is>
          <t>КОЗИРЕНКО СВІТЛАНА ІВАНІВНА</t>
        </is>
      </c>
      <c r="C296" s="24" t="n"/>
      <c r="D296" s="42" t="n"/>
      <c r="E296" s="315" t="n"/>
      <c r="F296" s="315" t="n"/>
      <c r="G296" s="315" t="n"/>
      <c r="H296" s="100" t="n">
        <v>1</v>
      </c>
      <c r="I296" s="100" t="n">
        <v>0</v>
      </c>
      <c r="J296" s="100" t="n">
        <v>0</v>
      </c>
      <c r="K296" s="28" t="n">
        <v>2</v>
      </c>
      <c r="L296" s="44" t="inlineStr">
        <is>
          <t>ПМ</t>
        </is>
      </c>
      <c r="M296" s="30" t="inlineStr">
        <is>
          <t>Да</t>
        </is>
      </c>
      <c r="N296" s="33">
        <f>HYPERLINK("https://scholar.google.com/citations?user=08O64igAAAAJ","https://scholar.google.com/citations?user=08O64igAAAAJ")</f>
        <v/>
      </c>
      <c r="O296" s="30" t="n">
        <v>29</v>
      </c>
      <c r="P296" s="30" t="n">
        <v>3</v>
      </c>
      <c r="Q296" s="33">
        <f>HYPERLINK("https://nure.ua/staff/svitlana-ivanivna-kozirenko","https://nure.ua/staff/svitlana-ivanivna-kozirenko")</f>
        <v/>
      </c>
      <c r="R296" s="12" t="inlineStr">
        <is>
          <t>Kozyrenko, S., I</t>
        </is>
      </c>
      <c r="S296" s="13" t="n"/>
      <c r="T296" s="13" t="n"/>
      <c r="U296" s="13" t="n"/>
      <c r="V296" s="13" t="n"/>
      <c r="W296" s="13" t="n"/>
      <c r="X296" s="13" t="n"/>
      <c r="Y296" s="13" t="n"/>
      <c r="Z296" s="13" t="n"/>
    </row>
    <row r="297" ht="15.75" customHeight="1" s="303">
      <c r="A297" s="22" t="n">
        <v>4713</v>
      </c>
      <c r="B297" s="23" t="inlineStr">
        <is>
          <t>КОЗЛОВ ЮРІЙ ВАЛЕНТИНОВИЧ</t>
        </is>
      </c>
      <c r="C297" s="24" t="inlineStr">
        <is>
          <t>https://orcid.org/0000-0002-6165-4978</t>
        </is>
      </c>
      <c r="D297" s="42" t="n"/>
      <c r="E297" s="314" t="n"/>
      <c r="F297" s="314" t="n"/>
      <c r="G297" s="314" t="n"/>
      <c r="H297" s="100" t="n"/>
      <c r="I297" s="100" t="n"/>
      <c r="J297" s="100" t="n"/>
      <c r="K297" s="28" t="n">
        <v>7</v>
      </c>
      <c r="L297" s="29" t="inlineStr">
        <is>
          <t>МТЕ</t>
        </is>
      </c>
      <c r="M297" s="30" t="inlineStr">
        <is>
          <t>Да</t>
        </is>
      </c>
      <c r="N297" s="33">
        <f>HYPERLINK("https://scholar.google.com.ua/citations?user=nkivdaAAAAAJ&amp;hl=ru&amp;oi=sra","https://scholar.google.com.ua/citations?user=nkivdaAAAAAJ&amp;hl=ru&amp;oi=sra")</f>
        <v/>
      </c>
      <c r="O297" s="30" t="n">
        <v>37</v>
      </c>
      <c r="P297" s="30" t="n">
        <v>3</v>
      </c>
      <c r="Q297" s="33">
        <f>HYPERLINK("https://nure.ua/staff/jurij-valentinovich-kozlov","https://nure.ua/staff/jurij-valentinovich-kozlov")</f>
        <v/>
      </c>
      <c r="R297" s="12" t="n"/>
      <c r="S297" s="13" t="n"/>
      <c r="T297" s="13" t="n"/>
      <c r="U297" s="13" t="n"/>
      <c r="V297" s="13" t="n"/>
      <c r="W297" s="13" t="n"/>
      <c r="X297" s="13" t="n"/>
      <c r="Y297" s="13" t="n"/>
      <c r="Z297" s="13" t="n"/>
    </row>
    <row r="298" ht="15.75" customHeight="1" s="303">
      <c r="A298" s="22" t="n">
        <v>7477</v>
      </c>
      <c r="B298" s="23" t="inlineStr">
        <is>
          <t>КОЗУБ ПАВЛО АНАТОЛІЙОВИЧ ДР. АФ.</t>
        </is>
      </c>
      <c r="C298" s="24" t="inlineStr">
        <is>
          <t>https://orcid.org/0000-0002-7162-027X</t>
        </is>
      </c>
      <c r="D298" s="42" t="inlineStr">
        <is>
          <t>https://www.scopus.com/authid/detail.uri?authorId=6603247602</t>
        </is>
      </c>
      <c r="E298" s="313" t="n">
        <v>11</v>
      </c>
      <c r="F298" s="313" t="n">
        <v>24</v>
      </c>
      <c r="G298" s="313" t="n">
        <v>3</v>
      </c>
      <c r="H298" s="100" t="n">
        <v>5</v>
      </c>
      <c r="I298" s="100" t="n">
        <v>17</v>
      </c>
      <c r="J298" s="100" t="n">
        <v>2</v>
      </c>
      <c r="K298" s="28" t="n">
        <v>0</v>
      </c>
      <c r="L298" s="44" t="inlineStr">
        <is>
          <t>ПрН</t>
        </is>
      </c>
      <c r="M298" s="30" t="n"/>
      <c r="N298" s="30" t="n"/>
      <c r="O298" s="30" t="n"/>
      <c r="P298" s="30" t="n"/>
      <c r="Q298" s="30" t="n"/>
      <c r="R298" s="63" t="inlineStr">
        <is>
          <t>Kozub, Paul A. ; Kozub, Paul A. ; Kozub, P. ; Kozub, P. A. ; Kozub, PA</t>
        </is>
      </c>
      <c r="S298" s="13" t="n"/>
      <c r="T298" s="13" t="n"/>
      <c r="U298" s="13" t="n"/>
      <c r="V298" s="13" t="n"/>
      <c r="W298" s="13" t="n"/>
      <c r="X298" s="13" t="n"/>
      <c r="Y298" s="13" t="n"/>
      <c r="Z298" s="13" t="n"/>
    </row>
    <row r="299" ht="15.75" customHeight="1" s="303">
      <c r="A299" s="22" t="n">
        <v>7962</v>
      </c>
      <c r="B299" s="23" t="inlineStr">
        <is>
          <t>КОКОРЕВ АНДРІЙ ЕДУАРДОВИЧ</t>
        </is>
      </c>
      <c r="C299" s="24" t="inlineStr">
        <is>
          <t>https://orcid.org/0000-0002-5915-8262</t>
        </is>
      </c>
      <c r="D299" s="42" t="n"/>
      <c r="E299" s="314" t="n"/>
      <c r="F299" s="314" t="n"/>
      <c r="G299" s="314" t="n"/>
      <c r="H299" s="100" t="n"/>
      <c r="I299" s="100" t="n"/>
      <c r="J299" s="100" t="n"/>
      <c r="K299" s="28" t="n">
        <v>5</v>
      </c>
      <c r="L299" s="29" t="inlineStr">
        <is>
          <t>БМІ</t>
        </is>
      </c>
      <c r="M299" s="30" t="inlineStr">
        <is>
          <t>Да</t>
        </is>
      </c>
      <c r="N299" s="33">
        <f>HYPERLINK("https://scholar.google.com/citations?user=o91NCKsAAAAJ","https://scholar.google.com/citations?user=o91NCKsAAAAJ")</f>
        <v/>
      </c>
      <c r="O299" s="30" t="n">
        <v>0</v>
      </c>
      <c r="P299" s="30" t="n">
        <v>0</v>
      </c>
      <c r="Q299" s="33">
        <f>HYPERLINK("https://nure.ua/staff/andrij-eduardovich-kokorev","https://nure.ua/staff/andrij-eduardovich-kokorev")</f>
        <v/>
      </c>
      <c r="R299" s="12" t="n"/>
      <c r="S299" s="13" t="n"/>
      <c r="T299" s="13" t="n"/>
      <c r="U299" s="13" t="n"/>
      <c r="V299" s="13" t="n"/>
      <c r="W299" s="13" t="n"/>
      <c r="X299" s="13" t="n"/>
      <c r="Y299" s="13" t="n"/>
      <c r="Z299" s="13" t="n"/>
    </row>
    <row r="300" ht="15.75" customHeight="1" s="303">
      <c r="A300" s="22" t="n">
        <v>1758</v>
      </c>
      <c r="B300" s="23" t="inlineStr">
        <is>
          <t>КОЛЕНДОВСЬКА МАРИНА МИРОСЛАВІВНА</t>
        </is>
      </c>
      <c r="C300" s="24" t="inlineStr">
        <is>
          <t>https://orcid.org/0000-0002-1261-3424</t>
        </is>
      </c>
      <c r="D300" s="42" t="inlineStr">
        <is>
          <t>https://www.scopus.com/authid/detail.uri?authorId=57205887139</t>
        </is>
      </c>
      <c r="E300" s="313" t="n">
        <v>14</v>
      </c>
      <c r="F300" s="313" t="n">
        <v>30</v>
      </c>
      <c r="G300" s="313" t="n">
        <v>3</v>
      </c>
      <c r="H300" s="100" t="n">
        <v>4</v>
      </c>
      <c r="I300" s="100" t="n">
        <v>8</v>
      </c>
      <c r="J300" s="100" t="n">
        <v>2</v>
      </c>
      <c r="K300" s="28" t="n">
        <v>5</v>
      </c>
      <c r="L300" s="44" t="inlineStr">
        <is>
          <t>МІРЕС</t>
        </is>
      </c>
      <c r="M300" s="30" t="inlineStr">
        <is>
          <t>Да</t>
        </is>
      </c>
      <c r="N300" s="33">
        <f>HYPERLINK("https://scholar.google.com.ua/citations?user=jvMhCqAAAAAJ","https://scholar.google.com.ua/citations?user=jvMhCqAAAAAJ")</f>
        <v/>
      </c>
      <c r="O300" s="30" t="n">
        <v>24</v>
      </c>
      <c r="P300" s="30" t="n">
        <v>3</v>
      </c>
      <c r="Q300" s="33">
        <f>HYPERLINK("https://nure.ua/staff/marina-miroslavivna-kolendovska","https://nure.ua/staff/marina-miroslavivna-kolendovska")</f>
        <v/>
      </c>
      <c r="R300" s="63" t="inlineStr">
        <is>
          <t>Kolendovska, Marina ; Kolendovskaya, M. M. ; Kolendovska, M. M. ; Kolendovska, M.M. ; Kolendovskaya, M.M.</t>
        </is>
      </c>
      <c r="S300" s="13" t="n"/>
      <c r="T300" s="13" t="n"/>
      <c r="U300" s="13" t="n"/>
      <c r="V300" s="13" t="n"/>
      <c r="W300" s="13" t="n"/>
      <c r="X300" s="13" t="n"/>
      <c r="Y300" s="13" t="n"/>
      <c r="Z300" s="13" t="n"/>
    </row>
    <row r="301" ht="15.75" customHeight="1" s="303">
      <c r="A301" s="22" t="n">
        <v>617</v>
      </c>
      <c r="B301" s="23" t="inlineStr">
        <is>
          <t>КОЛЕСНИК БРОНІСЛАВ ОЛЕКСІЙОВИЧ</t>
        </is>
      </c>
      <c r="C301" s="24" t="n"/>
      <c r="D301" s="42" t="n"/>
      <c r="E301" s="314" t="n"/>
      <c r="F301" s="314" t="n"/>
      <c r="G301" s="314" t="n"/>
      <c r="H301" s="100" t="n"/>
      <c r="I301" s="100" t="n"/>
      <c r="J301" s="100" t="n"/>
      <c r="K301" s="28" t="n">
        <v>0</v>
      </c>
      <c r="L301" s="39" t="n"/>
      <c r="M301" s="30" t="inlineStr">
        <is>
          <t>Да</t>
        </is>
      </c>
      <c r="N301" s="33">
        <f>HYPERLINK("https://scholar.google.com.ua/citations?user=V_Dtx7wAAAAJ&amp;view_op","https://scholar.google.com.ua/citations?user=V_Dtx7wAAAAJ&amp;view_op")</f>
        <v/>
      </c>
      <c r="O301" s="30" t="n">
        <v>0</v>
      </c>
      <c r="P301" s="30" t="n">
        <v>0</v>
      </c>
      <c r="Q301" s="33">
        <f>HYPERLINK("https://nure.ua/staff/bronislav-oleksiyovich-kolesnik","https://nure.ua/staff/bronislav-oleksiyovich-kolesnik")</f>
        <v/>
      </c>
      <c r="R301" s="12" t="n"/>
      <c r="S301" s="13" t="n"/>
      <c r="T301" s="13" t="n"/>
      <c r="U301" s="13" t="n"/>
      <c r="V301" s="13" t="n"/>
      <c r="W301" s="13" t="n"/>
      <c r="X301" s="13" t="n"/>
      <c r="Y301" s="13" t="n"/>
      <c r="Z301" s="13" t="n"/>
    </row>
    <row r="302" ht="15.75" customHeight="1" s="303">
      <c r="A302" s="22" t="n">
        <v>2273</v>
      </c>
      <c r="B302" s="23" t="inlineStr">
        <is>
          <t>КОЛЕСНИК ЛЮДМИЛА ВОЛОДИМИРІВНА</t>
        </is>
      </c>
      <c r="C302" s="24" t="inlineStr">
        <is>
          <t>https://orcid.org/0000-0003-4417-7759</t>
        </is>
      </c>
      <c r="D302" s="42" t="inlineStr">
        <is>
          <t>https://www.scopus.com/authid/detail.uri?authorId=57192820253</t>
        </is>
      </c>
      <c r="E302" s="313" t="n">
        <v>2</v>
      </c>
      <c r="F302" s="313" t="n">
        <v>2</v>
      </c>
      <c r="G302" s="313" t="n">
        <v>1</v>
      </c>
      <c r="H302" s="100" t="n"/>
      <c r="I302" s="100" t="n"/>
      <c r="J302" s="100" t="n"/>
      <c r="K302" s="28" t="n">
        <v>3</v>
      </c>
      <c r="L302" s="44" t="inlineStr">
        <is>
          <t>СТ</t>
        </is>
      </c>
      <c r="M302" s="30" t="inlineStr">
        <is>
          <t>Да</t>
        </is>
      </c>
      <c r="N302" s="33">
        <f>HYPERLINK("https://scholar.google.com.ua/citations?user=pEPdQQcAAAAJ&amp;hl=ru","https://scholar.google.com.ua/citations?user=pEPdQQcAAAAJ&amp;hl=ru")</f>
        <v/>
      </c>
      <c r="O302" s="30" t="n">
        <v>28</v>
      </c>
      <c r="P302" s="30" t="n">
        <v>3</v>
      </c>
      <c r="Q302" s="33">
        <f>HYPERLINK("https://nure.ua/staff/lyudmila-volodimirivna-kolesnik","https://nure.ua/staff/lyudmila-volodimirivna-kolesnik")</f>
        <v/>
      </c>
      <c r="R302" s="63" t="inlineStr">
        <is>
          <t>Kolesnyk, Liudmyla ; Kolesnyk, L.V.</t>
        </is>
      </c>
      <c r="S302" s="13" t="n"/>
      <c r="T302" s="13" t="n"/>
      <c r="U302" s="13" t="n"/>
      <c r="V302" s="13" t="n"/>
      <c r="W302" s="13" t="n"/>
      <c r="X302" s="13" t="n"/>
      <c r="Y302" s="13" t="n"/>
      <c r="Z302" s="13" t="n"/>
    </row>
    <row r="303" ht="15.75" customHeight="1" s="303">
      <c r="A303" s="22" t="n">
        <v>313</v>
      </c>
      <c r="B303" s="23" t="inlineStr">
        <is>
          <t>КОЛЕСНИКОВ ДМИТРО ОЛЕГОВИЧ</t>
        </is>
      </c>
      <c r="C303" s="24" t="inlineStr">
        <is>
          <t>https://orcid.org/0000-0002-4901-6869</t>
        </is>
      </c>
      <c r="D303" s="42" t="inlineStr">
        <is>
          <t>https://www.scopus.com/authid/detail.uri?authorId=57207768042</t>
        </is>
      </c>
      <c r="E303" s="313" t="n">
        <v>3</v>
      </c>
      <c r="F303" s="313" t="n">
        <v>0</v>
      </c>
      <c r="G303" s="313" t="n">
        <v>0</v>
      </c>
      <c r="H303" s="100" t="n">
        <v>1</v>
      </c>
      <c r="I303" s="100" t="n">
        <v>0</v>
      </c>
      <c r="J303" s="100" t="n">
        <v>0</v>
      </c>
      <c r="K303" s="28" t="n">
        <v>4</v>
      </c>
      <c r="L303" s="44" t="inlineStr">
        <is>
          <t>ПІ</t>
        </is>
      </c>
      <c r="M303" s="30" t="inlineStr">
        <is>
          <t>Да</t>
        </is>
      </c>
      <c r="N303" s="33">
        <f>HYPERLINK("https://scholar.google.com/citations?user=Gb4zBF4AAAAJ","https://scholar.google.com/citations?user=Gb4zBF4AAAAJ")</f>
        <v/>
      </c>
      <c r="O303" s="30" t="n">
        <v>0</v>
      </c>
      <c r="P303" s="30" t="n">
        <v>0</v>
      </c>
      <c r="Q303" s="33">
        <f>HYPERLINK("https://nure.ua/staff/dmitro-olegovich-kolesnikov","https://nure.ua/staff/dmitro-olegovich-kolesnikov")</f>
        <v/>
      </c>
      <c r="R303" s="63" t="inlineStr">
        <is>
          <t>Kolesnykov, Dmytro ; Kolesnikov, D. O.</t>
        </is>
      </c>
      <c r="S303" s="13" t="n"/>
      <c r="T303" s="13" t="n"/>
      <c r="U303" s="13" t="n"/>
      <c r="V303" s="13" t="n"/>
      <c r="W303" s="13" t="n"/>
      <c r="X303" s="13" t="n"/>
      <c r="Y303" s="13" t="n"/>
      <c r="Z303" s="13" t="n"/>
    </row>
    <row r="304" ht="15.75" customHeight="1" s="303">
      <c r="A304" s="22" t="n">
        <v>3480</v>
      </c>
      <c r="B304" s="23" t="inlineStr">
        <is>
          <t>КОЛЕСНИКОВА ТЕТЯНА АНАТОЛІЇВНА</t>
        </is>
      </c>
      <c r="C304" s="24" t="inlineStr">
        <is>
          <t>https://orcid.org/0000-0002-0571-5895</t>
        </is>
      </c>
      <c r="D304" s="42" t="n"/>
      <c r="E304" s="314" t="n"/>
      <c r="F304" s="314" t="n"/>
      <c r="G304" s="314" t="n"/>
      <c r="H304" s="100" t="n"/>
      <c r="I304" s="100" t="n"/>
      <c r="J304" s="100" t="n"/>
      <c r="K304" s="28" t="n">
        <v>28</v>
      </c>
      <c r="L304" s="44" t="inlineStr">
        <is>
          <t>МСТ</t>
        </is>
      </c>
      <c r="M304" s="30" t="inlineStr">
        <is>
          <t>Да</t>
        </is>
      </c>
      <c r="N304" s="33">
        <f>HYPERLINK("https://scholar.google.com/citations?user=QWKhXDQAAAAJ&amp;hl=ru","https://scholar.google.com/citations?user=QWKhXDQAAAAJ&amp;hl=ru")</f>
        <v/>
      </c>
      <c r="O304" s="30" t="n">
        <v>19</v>
      </c>
      <c r="P304" s="30" t="n">
        <v>2</v>
      </c>
      <c r="Q304" s="33">
        <f>HYPERLINK("https://nure.ua/staff/tetyana-anatoliyivna-kolesnikova","https://nure.ua/staff/tetyana-anatoliyivna-kolesnikova")</f>
        <v/>
      </c>
      <c r="R304" s="12" t="n"/>
      <c r="S304" s="13" t="n"/>
      <c r="T304" s="13" t="n"/>
      <c r="U304" s="13" t="n"/>
      <c r="V304" s="13" t="n"/>
      <c r="W304" s="13" t="n"/>
      <c r="X304" s="13" t="n"/>
      <c r="Y304" s="13" t="n"/>
      <c r="Z304" s="13" t="n"/>
    </row>
    <row r="305" ht="15.75" customHeight="1" s="303">
      <c r="A305" s="34" t="n">
        <v>7771</v>
      </c>
      <c r="B305" s="23" t="inlineStr">
        <is>
          <t>КОЛІСНИК КОСТЯНТИН ВАСИЛЬОВИЧ  ДР. АФ.</t>
        </is>
      </c>
      <c r="C305" s="35" t="n"/>
      <c r="D305" s="36" t="inlineStr">
        <is>
          <t>https://www.scopus.com/authid/detail.uri?authorId=57190372355</t>
        </is>
      </c>
      <c r="E305" s="313" t="n">
        <v>21</v>
      </c>
      <c r="F305" s="313" t="n">
        <v>82</v>
      </c>
      <c r="G305" s="313" t="n">
        <v>5</v>
      </c>
      <c r="H305" s="37" t="n">
        <v>5</v>
      </c>
      <c r="I305" s="37" t="n">
        <v>1</v>
      </c>
      <c r="J305" s="37" t="n">
        <v>1</v>
      </c>
      <c r="K305" s="38" t="n">
        <v>0</v>
      </c>
      <c r="L305" s="39" t="n"/>
      <c r="M305" s="40" t="n"/>
      <c r="N305" s="40" t="n"/>
      <c r="O305" s="40" t="n"/>
      <c r="P305" s="40" t="n"/>
      <c r="Q305" s="40" t="n"/>
      <c r="R305" s="63" t="inlineStr">
        <is>
          <t>Kolisnyk, K. V. ; Kolisnyk, Kostyantyn</t>
        </is>
      </c>
      <c r="S305" s="13" t="n"/>
      <c r="T305" s="13" t="n"/>
      <c r="U305" s="13" t="n"/>
      <c r="V305" s="13" t="n"/>
      <c r="W305" s="13" t="n"/>
      <c r="X305" s="13" t="n"/>
      <c r="Y305" s="13" t="n"/>
      <c r="Z305" s="13" t="n"/>
    </row>
    <row r="306" ht="15.75" customHeight="1" s="303">
      <c r="A306" s="22" t="n">
        <v>7751</v>
      </c>
      <c r="B306" s="23" t="inlineStr">
        <is>
          <t>КОЛІСНИК МАКСИМ МИКОЛАЙОВИЧ</t>
        </is>
      </c>
      <c r="C306" s="24" t="inlineStr">
        <is>
          <t>https://orcid.org/0000-0002-1075-9470</t>
        </is>
      </c>
      <c r="D306" s="42" t="inlineStr">
        <is>
          <t>https://www.scopus.com/authid/detail.uri?authorId=57217200781</t>
        </is>
      </c>
      <c r="E306" s="313" t="n">
        <v>4</v>
      </c>
      <c r="F306" s="313" t="n">
        <v>1</v>
      </c>
      <c r="G306" s="313" t="n">
        <v>1</v>
      </c>
      <c r="H306" s="100" t="n"/>
      <c r="I306" s="100" t="n"/>
      <c r="J306" s="100" t="n"/>
      <c r="K306" s="28" t="n">
        <v>1</v>
      </c>
      <c r="L306" s="29" t="inlineStr">
        <is>
          <t>ЕК</t>
        </is>
      </c>
      <c r="M306" s="30" t="inlineStr">
        <is>
          <t>Да</t>
        </is>
      </c>
      <c r="N306" s="33">
        <f>HYPERLINK("https://nure.ua/staff/maksim-mikolajovich-kolisnik","https://nure.ua/staff/maksim-mikolajovich-kolisnik")</f>
        <v/>
      </c>
      <c r="O306" s="30" t="n">
        <v>16</v>
      </c>
      <c r="P306" s="30" t="n">
        <v>2</v>
      </c>
      <c r="Q306" s="33">
        <f>HYPERLINK("https://nure.ua/staff/maksim-mikolajovich-kolisnik","https://nure.ua/staff/maksim-mikolajovich-kolisnik")</f>
        <v/>
      </c>
      <c r="R306" s="63" t="inlineStr">
        <is>
          <t>Kolisnyk, Maksym ; Kolіsnyk, Maksym ; Kolisnyk, M.</t>
        </is>
      </c>
      <c r="S306" s="13" t="n"/>
      <c r="T306" s="13" t="n"/>
      <c r="U306" s="13" t="n"/>
      <c r="V306" s="13" t="n"/>
      <c r="W306" s="13" t="n"/>
      <c r="X306" s="13" t="n"/>
      <c r="Y306" s="13" t="n"/>
      <c r="Z306" s="13" t="n"/>
    </row>
    <row r="307" ht="15.75" customHeight="1" s="303">
      <c r="A307" s="22" t="n">
        <v>4083</v>
      </c>
      <c r="B307" s="23" t="inlineStr">
        <is>
          <t>КОЛІСНИК ОЛЬГА ВОЛОДИМИРІВНА</t>
        </is>
      </c>
      <c r="C307" s="24" t="inlineStr">
        <is>
          <t>https://orcid.org/0000-0002-8911-5933</t>
        </is>
      </c>
      <c r="D307" s="42" t="inlineStr">
        <is>
          <t>https://www.scopus.com/authid/detail.uri?authorId=57207764576</t>
        </is>
      </c>
      <c r="E307" s="313" t="n">
        <v>3</v>
      </c>
      <c r="F307" s="313" t="n">
        <v>5</v>
      </c>
      <c r="G307" s="313" t="n">
        <v>1</v>
      </c>
      <c r="H307" s="100" t="n">
        <v>1</v>
      </c>
      <c r="I307" s="100" t="n">
        <v>0</v>
      </c>
      <c r="J307" s="100" t="n">
        <v>0</v>
      </c>
      <c r="K307" s="28" t="n">
        <v>23</v>
      </c>
      <c r="L307" s="29" t="inlineStr">
        <is>
          <t>ЕК</t>
        </is>
      </c>
      <c r="M307" s="30" t="inlineStr">
        <is>
          <t>Да</t>
        </is>
      </c>
      <c r="N307" s="33">
        <f>HYPERLINK("https://scholar.google.com.ua/citations?user=QabHApcAAAAJ","https://scholar.google.com.ua/citations?user=QabHApcAAAAJ")</f>
        <v/>
      </c>
      <c r="O307" s="30" t="n">
        <v>104</v>
      </c>
      <c r="P307" s="30" t="n">
        <v>5</v>
      </c>
      <c r="Q307" s="33">
        <f>HYPERLINK("https://nure.ua/staff/olga-volodimirivna-kolisnik","https://nure.ua/staff/olga-volodimirivna-kolisnik")</f>
        <v/>
      </c>
      <c r="R307" s="63" t="inlineStr">
        <is>
          <t>Kolisnyk, Olha</t>
        </is>
      </c>
      <c r="S307" s="13" t="n"/>
      <c r="T307" s="13" t="n"/>
      <c r="U307" s="13" t="n"/>
      <c r="V307" s="13" t="n"/>
      <c r="W307" s="13" t="n"/>
      <c r="X307" s="13" t="n"/>
      <c r="Y307" s="13" t="n"/>
      <c r="Z307" s="13" t="n"/>
    </row>
    <row r="308" ht="15.75" customHeight="1" s="303">
      <c r="A308" s="34" t="n">
        <v>4819</v>
      </c>
      <c r="B308" s="23" t="inlineStr">
        <is>
          <t>КОЛОВАНОВА ЄВГЕНІЯ ПАВЛІВНА</t>
        </is>
      </c>
      <c r="C308" s="35" t="n"/>
      <c r="D308" s="36" t="inlineStr">
        <is>
          <t>https://www.scopus.com/authid/detail.uri?authorId=57194029246</t>
        </is>
      </c>
      <c r="E308" s="313" t="n">
        <v>6</v>
      </c>
      <c r="F308" s="313" t="n">
        <v>58</v>
      </c>
      <c r="G308" s="313" t="n">
        <v>2</v>
      </c>
      <c r="H308" s="37" t="n">
        <v>2</v>
      </c>
      <c r="I308" s="37" t="n">
        <v>25</v>
      </c>
      <c r="J308" s="37" t="n">
        <v>2</v>
      </c>
      <c r="K308" s="38" t="n">
        <v>8</v>
      </c>
      <c r="L308" s="29" t="n"/>
      <c r="M308" s="40" t="inlineStr">
        <is>
          <t>Да</t>
        </is>
      </c>
      <c r="N308" s="41">
        <f>HYPERLINK("https://scholar.google.com/citations?hl=ru&amp;user=W2gsU8QAAAAJ","https://scholar.google.com/citations?hl=ru&amp;user=W2gsU8QAAAAJ")</f>
        <v/>
      </c>
      <c r="O308" s="40" t="n">
        <v>12</v>
      </c>
      <c r="P308" s="40" t="n">
        <v>2</v>
      </c>
      <c r="Q308" s="40" t="n"/>
      <c r="R308" s="63" t="inlineStr">
        <is>
          <t>Kolovanova, Ievgeniia P. ; Kolovanova, Ievgeniia ; Kolovanova, I. P.</t>
        </is>
      </c>
      <c r="S308" s="13" t="n"/>
      <c r="T308" s="13" t="n"/>
      <c r="U308" s="13" t="n"/>
      <c r="V308" s="13" t="n"/>
      <c r="W308" s="13" t="n"/>
      <c r="X308" s="13" t="n"/>
      <c r="Y308" s="13" t="n"/>
      <c r="Z308" s="13" t="n"/>
    </row>
    <row r="309" ht="15.75" customHeight="1" s="303">
      <c r="A309" s="22" t="n">
        <v>952</v>
      </c>
      <c r="B309" s="23" t="inlineStr">
        <is>
          <t>КОЛОСОВА СВІТЛАНА ВАСИЛІВНА</t>
        </is>
      </c>
      <c r="C309" s="24" t="inlineStr">
        <is>
          <t>https://orcid.org/0000-0003-2157-4479</t>
        </is>
      </c>
      <c r="D309" s="42" t="inlineStr">
        <is>
          <t>https://www.scopus.com/authid/detail.uri?authorId=16520547500</t>
        </is>
      </c>
      <c r="E309" s="313" t="n">
        <v>1</v>
      </c>
      <c r="F309" s="313" t="n">
        <v>0</v>
      </c>
      <c r="G309" s="313" t="n">
        <v>0</v>
      </c>
      <c r="H309" s="100" t="n">
        <v>2</v>
      </c>
      <c r="I309" s="100" t="n">
        <v>2</v>
      </c>
      <c r="J309" s="100" t="n">
        <v>1</v>
      </c>
      <c r="K309" s="28" t="n">
        <v>13</v>
      </c>
      <c r="L309" s="39" t="n"/>
      <c r="M309" s="30" t="inlineStr">
        <is>
          <t>Да</t>
        </is>
      </c>
      <c r="N309" s="33">
        <f>HYPERLINK("https://scholar.google.com.ua/citations?user=0iE0zMcAAAAJ&amp;hl=uk","https://scholar.google.com.ua/citations?user=0iE0zMcAAAAJ&amp;hl=uk")</f>
        <v/>
      </c>
      <c r="O309" s="30" t="n">
        <v>54</v>
      </c>
      <c r="P309" s="30" t="n">
        <v>5</v>
      </c>
      <c r="Q309" s="33">
        <f>HYPERLINK("https://nure.ua/staff/svitlana-vasilivna-kolosova","https://nure.ua/staff/svitlana-vasilivna-kolosova")</f>
        <v/>
      </c>
      <c r="R309" s="12" t="inlineStr">
        <is>
          <t>KOLOSOVA, SV</t>
        </is>
      </c>
      <c r="S309" s="13" t="n"/>
      <c r="T309" s="13" t="n"/>
      <c r="U309" s="13" t="n"/>
      <c r="V309" s="13" t="n"/>
      <c r="W309" s="13" t="n"/>
      <c r="X309" s="13" t="n"/>
      <c r="Y309" s="13" t="n"/>
      <c r="Z309" s="13" t="n"/>
    </row>
    <row r="310" ht="15.75" customHeight="1" s="303">
      <c r="A310" s="34" t="n">
        <v>6547</v>
      </c>
      <c r="B310" s="49" t="inlineStr">
        <is>
          <t>КОЛОСОВА СВІТЛАНА ВОЛОДИМИРІВНА</t>
        </is>
      </c>
      <c r="C310" s="35" t="n"/>
      <c r="D310" s="36" t="n"/>
      <c r="E310" s="314" t="n"/>
      <c r="F310" s="314" t="n"/>
      <c r="G310" s="314" t="n"/>
      <c r="H310" s="37" t="n"/>
      <c r="I310" s="37" t="n"/>
      <c r="J310" s="37" t="n"/>
      <c r="K310" s="38" t="n">
        <v>0</v>
      </c>
      <c r="L310" s="40" t="inlineStr">
        <is>
          <t>МП</t>
        </is>
      </c>
      <c r="M310" s="40" t="inlineStr">
        <is>
          <t>Нет</t>
        </is>
      </c>
      <c r="N310" s="40" t="n"/>
      <c r="O310" s="40" t="n"/>
      <c r="P310" s="40" t="n"/>
      <c r="Q310" s="40" t="n"/>
      <c r="R310" s="52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 s="303">
      <c r="A311" s="22" t="n">
        <v>466</v>
      </c>
      <c r="B311" s="23" t="inlineStr">
        <is>
          <t>КОЛТУН ЮРІЙ МИКОЛАЙОВИЧ</t>
        </is>
      </c>
      <c r="C311" s="24" t="inlineStr">
        <is>
          <t>https://orcid.org/0000-0003-2680-9978</t>
        </is>
      </c>
      <c r="D311" s="42" t="inlineStr">
        <is>
          <t>https://www.scopus.com/authid/detail.uri?authorId=57170510300</t>
        </is>
      </c>
      <c r="E311" s="313" t="n">
        <v>6</v>
      </c>
      <c r="F311" s="313" t="n">
        <v>5</v>
      </c>
      <c r="G311" s="313" t="n">
        <v>1</v>
      </c>
      <c r="H311" s="100" t="n">
        <v>1</v>
      </c>
      <c r="I311" s="100" t="n">
        <v>1</v>
      </c>
      <c r="J311" s="100" t="n">
        <v>1</v>
      </c>
      <c r="K311" s="28" t="n">
        <v>7</v>
      </c>
      <c r="L311" s="44" t="inlineStr">
        <is>
          <t>ІМІ</t>
        </is>
      </c>
      <c r="M311" s="30" t="inlineStr">
        <is>
          <t>Да</t>
        </is>
      </c>
      <c r="N311" s="33">
        <f>HYPERLINK("https://scholar.google.com/citations?user=D-X2UwkAAAAJ","https://scholar.google.com/citations?user=D-X2UwkAAAAJ")</f>
        <v/>
      </c>
      <c r="O311" s="30" t="n">
        <v>11</v>
      </c>
      <c r="P311" s="30" t="n">
        <v>2</v>
      </c>
      <c r="Q311" s="33">
        <f>HYPERLINK("https://nure.ua/staff/yuriy-mikolayovich-koltun","https://nure.ua/staff/yuriy-mikolayovich-koltun")</f>
        <v/>
      </c>
      <c r="R311" s="63" t="inlineStr">
        <is>
          <t>Koltun, Yuriy</t>
        </is>
      </c>
      <c r="S311" s="13" t="n"/>
      <c r="T311" s="13" t="n"/>
      <c r="U311" s="13" t="n"/>
      <c r="V311" s="13" t="n"/>
      <c r="W311" s="13" t="n"/>
      <c r="X311" s="13" t="n"/>
      <c r="Y311" s="13" t="n"/>
      <c r="Z311" s="13" t="n"/>
    </row>
    <row r="312" ht="15.75" customHeight="1" s="303">
      <c r="A312" s="34" t="n"/>
      <c r="B312" s="23" t="inlineStr">
        <is>
          <t>КОЛУПАЄВА ІРІНА ВОЛОДИМИРІВНА</t>
        </is>
      </c>
      <c r="C312" s="35" t="inlineStr">
        <is>
          <t>https://orcid.org/0000-0003-1256-0817</t>
        </is>
      </c>
      <c r="D312" s="36" t="inlineStr">
        <is>
          <t>https://www.scopus.com/authid/detail.uri?authorId=57199231727</t>
        </is>
      </c>
      <c r="E312" s="313" t="n">
        <v>3</v>
      </c>
      <c r="F312" s="313" t="n">
        <v>19</v>
      </c>
      <c r="G312" s="313" t="n">
        <v>3</v>
      </c>
      <c r="H312" s="37" t="n">
        <v>8</v>
      </c>
      <c r="I312" s="37" t="n">
        <v>2</v>
      </c>
      <c r="J312" s="37" t="n">
        <v>1</v>
      </c>
      <c r="K312" s="38" t="n"/>
      <c r="L312" s="29" t="inlineStr">
        <is>
          <t>ЕК</t>
        </is>
      </c>
      <c r="M312" s="40" t="inlineStr">
        <is>
          <t>Да</t>
        </is>
      </c>
      <c r="N312" s="41">
        <f>HYPERLINK("https://scholar.google.com.ua/citations?user=1h2r034AAAAJ&amp;hl","https://scholar.google.com.ua/citations?user=1h2r034AAAAJ&amp;hl")</f>
        <v/>
      </c>
      <c r="O312" s="40" t="n">
        <v>118</v>
      </c>
      <c r="P312" s="40" t="n">
        <v>6</v>
      </c>
      <c r="Q312" s="41">
        <f>HYPERLINK("https://nure.ua/staff/irina-volodimirivna-kolupaieva","https://nure.ua/staff/irina-volodimirivna-kolupaieva")</f>
        <v/>
      </c>
      <c r="R312" s="12" t="inlineStr">
        <is>
          <t>Kolupaieva, Irina ; Kolupaieva, I. V. ; Kolupaieva, Irina V.</t>
        </is>
      </c>
      <c r="S312" s="13" t="n"/>
      <c r="T312" s="13" t="n"/>
      <c r="U312" s="13" t="n"/>
      <c r="V312" s="13" t="n"/>
      <c r="W312" s="13" t="n"/>
      <c r="X312" s="13" t="n"/>
      <c r="Y312" s="13" t="n"/>
      <c r="Z312" s="13" t="n"/>
    </row>
    <row r="313" ht="15.75" customHeight="1" s="303">
      <c r="A313" s="22" t="n">
        <v>299</v>
      </c>
      <c r="B313" s="23" t="inlineStr">
        <is>
          <t>КОЛЯДЕНКО ЮЛІЯ ЮРІЇВНА</t>
        </is>
      </c>
      <c r="C313" s="24" t="inlineStr">
        <is>
          <t>https://orcid.org/0000-0002-0247-2736</t>
        </is>
      </c>
      <c r="D313" s="42" t="inlineStr">
        <is>
          <t>https://www.scopus.com/authid/detail.uri?authorId=9274738700</t>
        </is>
      </c>
      <c r="E313" s="313" t="n">
        <v>9</v>
      </c>
      <c r="F313" s="313" t="n">
        <v>1</v>
      </c>
      <c r="G313" s="313" t="n">
        <v>1</v>
      </c>
      <c r="H313" s="100" t="n">
        <v>6</v>
      </c>
      <c r="I313" s="100" t="n">
        <v>2</v>
      </c>
      <c r="J313" s="100" t="n">
        <v>1</v>
      </c>
      <c r="K313" s="28" t="n">
        <v>30</v>
      </c>
      <c r="L313" s="29" t="inlineStr">
        <is>
          <t>ІКІ</t>
        </is>
      </c>
      <c r="M313" s="30" t="inlineStr">
        <is>
          <t>Да</t>
        </is>
      </c>
      <c r="N313" s="33">
        <f>HYPERLINK("https://scholar.google.com/citations?authuser=1&amp;user=gq-hf2cAAAAJ","https://scholar.google.com/citations?authuser=1&amp;user=gq-hf2cAAAAJ")</f>
        <v/>
      </c>
      <c r="O313" s="30" t="n">
        <v>33</v>
      </c>
      <c r="P313" s="30" t="n">
        <v>3</v>
      </c>
      <c r="Q313" s="33">
        <f>HYPERLINK("https://nure.ua/staff/yuliya-yuriyivna-kolyadenko","https://nure.ua/staff/yuliya-yuriyivna-kolyadenko")</f>
        <v/>
      </c>
      <c r="R313" s="63" t="inlineStr">
        <is>
          <t>Kolyadenko, Yu Yu ; Kolyadenko, Yulia ; Kolyadenko, Y. Y. ; Kolyadenko, YY</t>
        </is>
      </c>
      <c r="S313" s="13" t="n"/>
      <c r="T313" s="13" t="n"/>
      <c r="U313" s="13" t="n"/>
      <c r="V313" s="13" t="n"/>
      <c r="W313" s="13" t="n"/>
      <c r="X313" s="13" t="n"/>
      <c r="Y313" s="13" t="n"/>
      <c r="Z313" s="13" t="n"/>
    </row>
    <row r="314" ht="15.75" customHeight="1" s="303">
      <c r="A314" s="22" t="n">
        <v>50</v>
      </c>
      <c r="B314" s="23" t="inlineStr">
        <is>
          <t>КОМАРОВА ТЕТЯНА ГЕННАДІЇВНА</t>
        </is>
      </c>
      <c r="C314" s="24" t="n"/>
      <c r="D314" s="42" t="n"/>
      <c r="E314" s="314" t="n"/>
      <c r="F314" s="314" t="n"/>
      <c r="G314" s="314" t="n"/>
      <c r="H314" s="100" t="n"/>
      <c r="I314" s="100" t="n"/>
      <c r="J314" s="100" t="n"/>
      <c r="K314" s="28" t="n">
        <v>2</v>
      </c>
      <c r="L314" s="39" t="n"/>
      <c r="M314" s="30" t="inlineStr">
        <is>
          <t>Да</t>
        </is>
      </c>
      <c r="N314" s="33">
        <f>HYPERLINK("https://scholar.google.com/citations?hl=ru&amp;user=8t3vna4AAAAJ","https://scholar.google.com/citations?hl=ru&amp;user=8t3vna4AAAAJ")</f>
        <v/>
      </c>
      <c r="O314" s="30" t="n">
        <v>16</v>
      </c>
      <c r="P314" s="30" t="n">
        <v>2</v>
      </c>
      <c r="Q314" s="33">
        <f>HYPERLINK("https://nure.ua/staff/tetyana-gennadiyivna-komarova","https://nure.ua/staff/tetyana-gennadiyivna-komarova")</f>
        <v/>
      </c>
      <c r="R314" s="12" t="n"/>
      <c r="S314" s="13" t="n"/>
      <c r="T314" s="13" t="n"/>
      <c r="U314" s="13" t="n"/>
      <c r="V314" s="13" t="n"/>
      <c r="W314" s="13" t="n"/>
      <c r="X314" s="13" t="n"/>
      <c r="Y314" s="13" t="n"/>
      <c r="Z314" s="13" t="n"/>
    </row>
    <row r="315" ht="15.75" customHeight="1" s="303">
      <c r="A315" s="22" t="n">
        <v>100</v>
      </c>
      <c r="B315" s="23" t="inlineStr">
        <is>
          <t>КОНОВАЛЕНКО ОКСАНА КОСТЯНТИНІВНА</t>
        </is>
      </c>
      <c r="C315" s="24" t="inlineStr">
        <is>
          <t>https://orcid.org/0000-0002-7707-0969</t>
        </is>
      </c>
      <c r="D315" s="42" t="inlineStr">
        <is>
          <t>https://www.scopus.com/authid/detail.uri?authorId=57218268816</t>
        </is>
      </c>
      <c r="E315" s="313" t="n">
        <v>1</v>
      </c>
      <c r="F315" s="313" t="n">
        <v>0</v>
      </c>
      <c r="G315" s="313" t="n">
        <v>0</v>
      </c>
      <c r="H315" s="100" t="n">
        <v>0</v>
      </c>
      <c r="I315" s="100" t="n">
        <v>0</v>
      </c>
      <c r="J315" s="100" t="n">
        <v>0</v>
      </c>
      <c r="K315" s="28" t="n">
        <v>5</v>
      </c>
      <c r="L315" s="44" t="inlineStr">
        <is>
          <t>ФВС</t>
        </is>
      </c>
      <c r="M315" s="30" t="inlineStr">
        <is>
          <t>Да</t>
        </is>
      </c>
      <c r="N315" s="33">
        <f>HYPERLINK("https://scholar.google.com.ua/citations?hl=ru&amp;user=pm_47ewAAAAJ","https://scholar.google.com.ua/citations?hl=ru&amp;user=pm_47ewAAAAJ")</f>
        <v/>
      </c>
      <c r="O315" s="30" t="n">
        <v>4</v>
      </c>
      <c r="P315" s="30" t="n">
        <v>1</v>
      </c>
      <c r="Q315" s="33">
        <f>HYPERLINK("https://nure.ua/staff/oksana-kostyantinivna-konovalenko","https://nure.ua/staff/oksana-kostyantinivna-konovalenko")</f>
        <v/>
      </c>
      <c r="R315" s="63" t="inlineStr">
        <is>
          <t>Konovalenko, Oksana ; Konovalenko, O.</t>
        </is>
      </c>
      <c r="S315" s="13" t="n"/>
      <c r="T315" s="13" t="n"/>
      <c r="U315" s="13" t="n"/>
      <c r="V315" s="13" t="n"/>
      <c r="W315" s="13" t="n"/>
      <c r="X315" s="13" t="n"/>
      <c r="Y315" s="13" t="n"/>
      <c r="Z315" s="13" t="n"/>
    </row>
    <row r="316" ht="15.75" customHeight="1" s="303">
      <c r="A316" s="22" t="n">
        <v>7446</v>
      </c>
      <c r="B316" s="23" t="inlineStr">
        <is>
          <t>КОНОВАЛОВ ДМИТРО ОЛЕКСАНДРОВИЧ</t>
        </is>
      </c>
      <c r="C316" s="24" t="n"/>
      <c r="D316" s="42" t="n"/>
      <c r="E316" s="314" t="n"/>
      <c r="F316" s="314" t="n"/>
      <c r="G316" s="314" t="n"/>
      <c r="H316" s="100" t="n"/>
      <c r="I316" s="100" t="n"/>
      <c r="J316" s="100" t="n"/>
      <c r="K316" s="28" t="n">
        <v>1</v>
      </c>
      <c r="L316" s="44" t="inlineStr">
        <is>
          <t>ФВС</t>
        </is>
      </c>
      <c r="M316" s="30" t="inlineStr">
        <is>
          <t>Да</t>
        </is>
      </c>
      <c r="N316" s="30" t="n"/>
      <c r="O316" s="30" t="n"/>
      <c r="P316" s="30" t="n"/>
      <c r="Q316" s="33">
        <f>HYPERLINK("https://nure.ua/staff/dmitro-oleksandrovich-konovalov","https://nure.ua/staff/dmitro-oleksandrovich-konovalov")</f>
        <v/>
      </c>
      <c r="R316" s="12" t="n"/>
      <c r="S316" s="13" t="n"/>
      <c r="T316" s="13" t="n"/>
      <c r="U316" s="13" t="n"/>
      <c r="V316" s="13" t="n"/>
      <c r="W316" s="13" t="n"/>
      <c r="X316" s="13" t="n"/>
      <c r="Y316" s="13" t="n"/>
      <c r="Z316" s="13" t="n"/>
    </row>
    <row r="317" ht="15.75" customHeight="1" s="303">
      <c r="A317" s="22" t="n">
        <v>1458</v>
      </c>
      <c r="B317" s="23" t="inlineStr">
        <is>
          <t>КОНОНЕНКО ІРИНА ЮРІЇВНА</t>
        </is>
      </c>
      <c r="C317" s="24" t="n"/>
      <c r="D317" s="42" t="n"/>
      <c r="E317" s="314" t="n"/>
      <c r="F317" s="314" t="n"/>
      <c r="G317" s="314" t="n"/>
      <c r="H317" s="100" t="n"/>
      <c r="I317" s="100" t="n"/>
      <c r="J317" s="100" t="n"/>
      <c r="K317" s="28" t="n">
        <v>0</v>
      </c>
      <c r="L317" s="39" t="n"/>
      <c r="M317" s="30" t="inlineStr">
        <is>
          <t>Да</t>
        </is>
      </c>
      <c r="N317" s="30" t="n"/>
      <c r="O317" s="30" t="n"/>
      <c r="P317" s="30" t="n"/>
      <c r="Q317" s="33">
        <f>HYPERLINK("https://nure.ua/staff/irina-yuriyivna-kononenko","https://nure.ua/staff/irina-yuriyivna-kononenko")</f>
        <v/>
      </c>
      <c r="R317" s="12" t="n"/>
      <c r="S317" s="13" t="n"/>
      <c r="T317" s="13" t="n"/>
      <c r="U317" s="13" t="n"/>
      <c r="V317" s="13" t="n"/>
      <c r="W317" s="13" t="n"/>
      <c r="X317" s="13" t="n"/>
      <c r="Y317" s="13" t="n"/>
      <c r="Z317" s="13" t="n"/>
    </row>
    <row r="318" ht="15.75" customHeight="1" s="303">
      <c r="A318" s="22" t="n">
        <v>6</v>
      </c>
      <c r="B318" s="23" t="inlineStr">
        <is>
          <t>КОНЬКОВА ТЕТЯНА МИКОЛАЇВНА</t>
        </is>
      </c>
      <c r="C318" s="24" t="inlineStr">
        <is>
          <t>https://orcid.org/0000-0002-1514-1792</t>
        </is>
      </c>
      <c r="D318" s="42" t="n"/>
      <c r="E318" s="314" t="n"/>
      <c r="F318" s="314" t="n"/>
      <c r="G318" s="314" t="n"/>
      <c r="H318" s="100" t="n"/>
      <c r="I318" s="100" t="n"/>
      <c r="J318" s="100" t="n"/>
      <c r="K318" s="28" t="n">
        <v>1</v>
      </c>
      <c r="L318" s="39" t="inlineStr">
        <is>
          <t>ІМ</t>
        </is>
      </c>
      <c r="M318" s="30" t="inlineStr">
        <is>
          <t>Да</t>
        </is>
      </c>
      <c r="N318" s="33">
        <f>HYPERLINK("https://scholar.google.com/citations?user=9JJtIuUAAAAJ","https://scholar.google.com/citations?user=9JJtIuUAAAAJ")</f>
        <v/>
      </c>
      <c r="O318" s="30" t="n">
        <v>0</v>
      </c>
      <c r="P318" s="30" t="n">
        <v>0</v>
      </c>
      <c r="Q318" s="33">
        <f>HYPERLINK("https://nure.ua/staff/tetyana-mikolayivna-konkova","https://nure.ua/staff/tetyana-mikolayivna-konkova")</f>
        <v/>
      </c>
      <c r="R318" s="12" t="n"/>
      <c r="S318" s="13" t="n"/>
      <c r="T318" s="13" t="n"/>
      <c r="U318" s="13" t="n"/>
      <c r="V318" s="13" t="n"/>
      <c r="W318" s="13" t="n"/>
      <c r="X318" s="13" t="n"/>
      <c r="Y318" s="13" t="n"/>
      <c r="Z318" s="13" t="n"/>
    </row>
    <row r="319" ht="15.75" customHeight="1" s="303">
      <c r="A319" s="34" t="n">
        <v>3561</v>
      </c>
      <c r="B319" s="49" t="inlineStr">
        <is>
          <t>КОПОТЬ МИХАЙЛО АНДРІЙОВИЧ</t>
        </is>
      </c>
      <c r="C319" s="35" t="inlineStr">
        <is>
          <t>https://orcid.org/0000-0002-7163-8904</t>
        </is>
      </c>
      <c r="D319" s="36" t="inlineStr">
        <is>
          <t>https://www.scopus.com/authid/detail.uri?authorId=15769610200</t>
        </is>
      </c>
      <c r="E319" s="317" t="n">
        <v>28</v>
      </c>
      <c r="F319" s="313" t="n">
        <v>57</v>
      </c>
      <c r="G319" s="313" t="n">
        <v>4</v>
      </c>
      <c r="H319" s="37" t="n">
        <v>12</v>
      </c>
      <c r="I319" s="37" t="n">
        <v>9</v>
      </c>
      <c r="J319" s="37" t="n">
        <v>2</v>
      </c>
      <c r="K319" s="38" t="n">
        <v>15</v>
      </c>
      <c r="L319" s="40" t="inlineStr">
        <is>
          <t>ПІ</t>
        </is>
      </c>
      <c r="M319" s="40" t="inlineStr">
        <is>
          <t>Нет</t>
        </is>
      </c>
      <c r="N319" s="41">
        <f>HYPERLINK("https://scholar.google.com/citations?user=xJMUvYcAAAAJ","https://scholar.google.com/citations?user=xJMUvYcAAAAJ")</f>
        <v/>
      </c>
      <c r="O319" s="40" t="n">
        <v>16</v>
      </c>
      <c r="P319" s="40" t="n">
        <v>1</v>
      </c>
      <c r="Q319" s="41">
        <f>HYPERLINK("https://nure.ua/staff/mihaylo-andriyovich-kopot","https://nure.ua/staff/mihaylo-andriyovich-kopot")</f>
        <v/>
      </c>
      <c r="R319" s="82" t="inlineStr">
        <is>
          <t>Kopot, M. A. ; Kopot, Mikhailo A. ; Kopot', M. A. ; Kopot, Mikhail A. ; Kopot, Mykhailo ; Kopot, M. A. ; Kopot, Mykhailo A. ; Kopot, M.A.</t>
        </is>
      </c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 s="303">
      <c r="A320" s="22" t="n">
        <v>497</v>
      </c>
      <c r="B320" s="23" t="inlineStr">
        <is>
          <t>КОРАБЛЬОВ МИКОЛА МИХАЙЛОВИЧ</t>
        </is>
      </c>
      <c r="C320" s="24" t="inlineStr">
        <is>
          <t>https://orcid.org/0000-0002-8931-4350</t>
        </is>
      </c>
      <c r="D320" s="42" t="inlineStr">
        <is>
          <t>https://www.scopus.com/authid/detail.uri?authorId=43061153900</t>
        </is>
      </c>
      <c r="E320" s="317" t="n">
        <v>10</v>
      </c>
      <c r="F320" s="313" t="n">
        <v>15</v>
      </c>
      <c r="G320" s="313" t="n">
        <v>2</v>
      </c>
      <c r="H320" s="100" t="n"/>
      <c r="I320" s="100" t="n"/>
      <c r="J320" s="100" t="n"/>
      <c r="K320" s="28" t="n">
        <v>17</v>
      </c>
      <c r="L320" s="44" t="inlineStr">
        <is>
          <t>КІТС</t>
        </is>
      </c>
      <c r="M320" s="30" t="inlineStr">
        <is>
          <t>Да</t>
        </is>
      </c>
      <c r="N320" s="33">
        <f>HYPERLINK("https://scholar.google.com/citations?user=_lN_j3YAAAAJ","https://scholar.google.com/citations?user=_lN_j3YAAAAJ")</f>
        <v/>
      </c>
      <c r="O320" s="30" t="n">
        <v>91</v>
      </c>
      <c r="P320" s="30" t="n">
        <v>5</v>
      </c>
      <c r="Q320" s="33">
        <f>HYPERLINK("https://nure.ua/staff/mikola-mihajlovich-korablov","https://nure.ua/staff/mikola-mihajlovich-korablov")</f>
        <v/>
      </c>
      <c r="R320" s="63" t="inlineStr">
        <is>
          <t>Korablev, Nikolay ; Korablyov, Mykola ; Korablyov, M.</t>
        </is>
      </c>
      <c r="S320" s="13" t="n"/>
      <c r="T320" s="13" t="n"/>
      <c r="U320" s="13" t="n"/>
      <c r="V320" s="13" t="n"/>
      <c r="W320" s="13" t="n"/>
      <c r="X320" s="13" t="n"/>
      <c r="Y320" s="13" t="n"/>
      <c r="Z320" s="13" t="n"/>
    </row>
    <row r="321" ht="15.75" customHeight="1" s="303">
      <c r="A321" s="22" t="n">
        <v>548</v>
      </c>
      <c r="B321" s="23" t="inlineStr">
        <is>
          <t>КОРИТЦЕВ ІГОР ВАСИЛЬОВИЧ</t>
        </is>
      </c>
      <c r="C321" s="24" t="inlineStr">
        <is>
          <t>https://orcid.org/0000-0003-1857-5534</t>
        </is>
      </c>
      <c r="D321" s="42" t="inlineStr">
        <is>
          <t>https://www.scopus.com/authid/detail.uri?authorId=57202800058</t>
        </is>
      </c>
      <c r="E321" s="317" t="n">
        <v>9</v>
      </c>
      <c r="F321" s="313" t="n">
        <v>53</v>
      </c>
      <c r="G321" s="313" t="n">
        <v>5</v>
      </c>
      <c r="H321" s="100" t="n">
        <v>2</v>
      </c>
      <c r="I321" s="100" t="n">
        <v>3</v>
      </c>
      <c r="J321" s="100" t="n">
        <v>1</v>
      </c>
      <c r="K321" s="28" t="n">
        <v>22</v>
      </c>
      <c r="L321" s="44" t="inlineStr">
        <is>
          <t>МІРЕС</t>
        </is>
      </c>
      <c r="M321" s="30" t="inlineStr">
        <is>
          <t>Да</t>
        </is>
      </c>
      <c r="N321" s="33">
        <f>HYPERLINK("https://scholar.google.com.ua/citations?hl=ru&amp;user=MXKJq0IAAAAJ","https://scholar.google.com.ua/citations?hl=ru&amp;user=MXKJq0IAAAAJ")</f>
        <v/>
      </c>
      <c r="O321" s="30" t="n">
        <v>64</v>
      </c>
      <c r="P321" s="30" t="n">
        <v>5</v>
      </c>
      <c r="Q321" s="33">
        <f>HYPERLINK("https://nure.ua/staff/igor-vasilovich-korittsev","https://nure.ua/staff/igor-vasilovich-korittsev")</f>
        <v/>
      </c>
      <c r="R321" s="63" t="inlineStr">
        <is>
          <t>Koryttsev, Igor ; Koritzev, I. V. ; Korytsev, I. V. ; Koryttsev, I. V. ; Koryttsev, I.V.</t>
        </is>
      </c>
      <c r="S321" s="13" t="n"/>
      <c r="T321" s="13" t="n"/>
      <c r="U321" s="13" t="n"/>
      <c r="V321" s="13" t="n"/>
      <c r="W321" s="13" t="n"/>
      <c r="X321" s="13" t="n"/>
      <c r="Y321" s="13" t="n"/>
      <c r="Z321" s="13" t="n"/>
    </row>
    <row r="322" ht="15.75" customHeight="1" s="303">
      <c r="A322" s="34" t="n">
        <v>1857</v>
      </c>
      <c r="B322" s="49" t="inlineStr">
        <is>
          <t>КОРНІЛОВА ЮЛІЯ БОРИСІВНА</t>
        </is>
      </c>
      <c r="C322" s="35" t="n"/>
      <c r="D322" s="36" t="n"/>
      <c r="E322" s="315" t="n"/>
      <c r="F322" s="315" t="n"/>
      <c r="G322" s="315" t="n"/>
      <c r="H322" s="51" t="n"/>
      <c r="I322" s="51" t="n"/>
      <c r="J322" s="51" t="n"/>
      <c r="K322" s="38" t="n">
        <v>0</v>
      </c>
      <c r="L322" s="40" t="n"/>
      <c r="M322" s="40" t="inlineStr">
        <is>
          <t>Нет</t>
        </is>
      </c>
      <c r="N322" s="40" t="n"/>
      <c r="O322" s="40" t="n"/>
      <c r="P322" s="40" t="n"/>
      <c r="Q322" s="41">
        <f>HYPERLINK("https://nure.ua/staff/julija-borisivna-kornilova","https://nure.ua/staff/julija-borisivna-kornilova")</f>
        <v/>
      </c>
      <c r="R322" s="52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 s="303">
      <c r="A323" s="22" t="n">
        <v>233</v>
      </c>
      <c r="B323" s="23" t="inlineStr">
        <is>
          <t>КОРОБКІНА ТЕТЯНА ВОЛОДИМИРІВНА</t>
        </is>
      </c>
      <c r="C323" s="24" t="inlineStr">
        <is>
          <t>https://orcid.org/0000-0001-6002-7983</t>
        </is>
      </c>
      <c r="D323" s="42" t="n"/>
      <c r="E323" s="314" t="n"/>
      <c r="F323" s="314" t="n"/>
      <c r="G323" s="314" t="n"/>
      <c r="H323" s="100" t="n"/>
      <c r="I323" s="100" t="n"/>
      <c r="J323" s="100" t="n"/>
      <c r="K323" s="28" t="n">
        <v>9</v>
      </c>
      <c r="L323" s="44" t="inlineStr">
        <is>
          <t>Філ.</t>
        </is>
      </c>
      <c r="M323" s="30" t="inlineStr">
        <is>
          <t>Да</t>
        </is>
      </c>
      <c r="N323" s="33">
        <f>HYPERLINK("https://scholar.google.com/citations?user=QOtArJUAAAAJ","https://scholar.google.com/citations?user=QOtArJUAAAAJ")</f>
        <v/>
      </c>
      <c r="O323" s="30" t="n">
        <v>1</v>
      </c>
      <c r="P323" s="30" t="n">
        <v>1</v>
      </c>
      <c r="Q323" s="33">
        <f>HYPERLINK("https://nure.ua/staff/tetyana-volodimirivna-korobkina","https://nure.ua/staff/tetyana-volodimirivna-korobkina")</f>
        <v/>
      </c>
      <c r="R323" s="12" t="n"/>
      <c r="S323" s="13" t="n"/>
      <c r="T323" s="13" t="n"/>
      <c r="U323" s="13" t="n"/>
      <c r="V323" s="13" t="n"/>
      <c r="W323" s="13" t="n"/>
      <c r="X323" s="13" t="n"/>
      <c r="Y323" s="13" t="n"/>
      <c r="Z323" s="13" t="n"/>
    </row>
    <row r="324" ht="15.75" customHeight="1" s="303">
      <c r="A324" s="22" t="n">
        <v>7227</v>
      </c>
      <c r="B324" s="23" t="inlineStr">
        <is>
          <t>КОСЕНКО ВІКТОР ВАСИЛЬОВИЧ</t>
        </is>
      </c>
      <c r="C324" s="24" t="inlineStr">
        <is>
          <t>https://orcid.org/0000-0002-4905-8508</t>
        </is>
      </c>
      <c r="D324" s="42" t="inlineStr">
        <is>
          <t>https://www.scopus.com/authid/detail.uri?authorId=57190443921</t>
        </is>
      </c>
      <c r="E324" s="313" t="n">
        <v>11</v>
      </c>
      <c r="F324" s="313" t="n">
        <v>58</v>
      </c>
      <c r="G324" s="313" t="n">
        <v>3</v>
      </c>
      <c r="H324" s="100" t="n">
        <v>1</v>
      </c>
      <c r="I324" s="100" t="n">
        <v>0</v>
      </c>
      <c r="J324" s="100" t="n">
        <v>0</v>
      </c>
      <c r="K324" s="28" t="n">
        <v>6</v>
      </c>
      <c r="L324" s="39" t="n"/>
      <c r="M324" s="30" t="inlineStr">
        <is>
          <t>Да</t>
        </is>
      </c>
      <c r="N324" s="33">
        <f>HYPERLINK("https://scholar.google.com.ua/citations?hl=ru&amp;user=Y93d7YEAAAAJ","https://scholar.google.com.ua/citations?hl=ru&amp;user=Y93d7YEAAAAJ")</f>
        <v/>
      </c>
      <c r="O324" s="30" t="n">
        <v>249</v>
      </c>
      <c r="P324" s="30" t="n">
        <v>7</v>
      </c>
      <c r="Q324" s="33">
        <f>HYPERLINK("https://nure.ua/staff/viktor-vasilovich-kosenko","https://nure.ua/staff/viktor-vasilovich-kosenko")</f>
        <v/>
      </c>
      <c r="R324" s="63" t="inlineStr">
        <is>
          <t>Kosenko, Viktor ; Kosenko, V.</t>
        </is>
      </c>
      <c r="S324" s="13" t="n"/>
      <c r="T324" s="13" t="n"/>
      <c r="U324" s="13" t="n"/>
      <c r="V324" s="13" t="n"/>
      <c r="W324" s="13" t="n"/>
      <c r="X324" s="13" t="n"/>
      <c r="Y324" s="13" t="n"/>
      <c r="Z324" s="13" t="n"/>
    </row>
    <row r="325" ht="15.75" customHeight="1" s="303">
      <c r="A325" s="34" t="n">
        <v>6725</v>
      </c>
      <c r="B325" s="23" t="inlineStr">
        <is>
          <t>КОСЕНКО НАТАЛІЯ ВІКТОРІВНА</t>
        </is>
      </c>
      <c r="C325" s="35" t="inlineStr">
        <is>
          <t>https://orcid.org/0000-0002-5942-3150</t>
        </is>
      </c>
      <c r="D325" s="36" t="inlineStr">
        <is>
          <t>https://www.scopus.com/authid/detail.uri?authorId=57196219605</t>
        </is>
      </c>
      <c r="E325" s="313" t="n">
        <v>5</v>
      </c>
      <c r="F325" s="313" t="n">
        <v>50</v>
      </c>
      <c r="G325" s="313" t="n">
        <v>3</v>
      </c>
      <c r="H325" s="37" t="n"/>
      <c r="I325" s="37" t="n"/>
      <c r="J325" s="37" t="n"/>
      <c r="K325" s="38" t="n">
        <v>0</v>
      </c>
      <c r="L325" s="39" t="n"/>
      <c r="M325" s="40" t="inlineStr">
        <is>
          <t>Да</t>
        </is>
      </c>
      <c r="N325" s="41">
        <f>HYPERLINK("https://scholar.google.ru/citations?user=Yl5Q0hoAAAAJ&amp;hl=ru%23","https://scholar.google.ru/citations?user=Yl5Q0hoAAAAJ&amp;hl=ru%23")</f>
        <v/>
      </c>
      <c r="O325" s="40" t="n">
        <v>116</v>
      </c>
      <c r="P325" s="40" t="n">
        <v>6</v>
      </c>
      <c r="Q325" s="41">
        <f>HYPERLINK("https://nure.ua/staff/nataliya-viktorivna-kosenko","https://nure.ua/staff/nataliya-viktorivna-kosenko")</f>
        <v/>
      </c>
      <c r="R325" s="63" t="inlineStr">
        <is>
          <t>Kosenko, Nataliia</t>
        </is>
      </c>
      <c r="S325" s="13" t="n"/>
      <c r="T325" s="13" t="n"/>
      <c r="U325" s="13" t="n"/>
      <c r="V325" s="13" t="n"/>
      <c r="W325" s="13" t="n"/>
      <c r="X325" s="13" t="n"/>
      <c r="Y325" s="13" t="n"/>
      <c r="Z325" s="13" t="n"/>
    </row>
    <row r="326" ht="15.75" customHeight="1" s="303">
      <c r="A326" s="22" t="n">
        <v>5365</v>
      </c>
      <c r="B326" s="23" t="inlineStr">
        <is>
          <t>КОСТІН ДЕНИС ОЛЕКСАНДРОВИЧ</t>
        </is>
      </c>
      <c r="C326" s="24" t="inlineStr">
        <is>
          <t>https://orcid.org/0000-0001-7522-1965</t>
        </is>
      </c>
      <c r="D326" s="42" t="n"/>
      <c r="E326" s="314" t="n"/>
      <c r="F326" s="314" t="n"/>
      <c r="G326" s="314" t="n"/>
      <c r="H326" s="100" t="n"/>
      <c r="I326" s="100" t="n"/>
      <c r="J326" s="100" t="n"/>
      <c r="K326" s="28" t="n">
        <v>14</v>
      </c>
      <c r="L326" s="29" t="inlineStr">
        <is>
          <t>БМІ</t>
        </is>
      </c>
      <c r="M326" s="30" t="inlineStr">
        <is>
          <t>Да</t>
        </is>
      </c>
      <c r="N326" s="33">
        <f>HYPERLINK("https://scholar.google.com.ua/citations?user=y-bDGUUAAAAJ","https://scholar.google.com.ua/citations?user=y-bDGUUAAAAJ")</f>
        <v/>
      </c>
      <c r="O326" s="30" t="n">
        <v>25</v>
      </c>
      <c r="P326" s="30" t="n">
        <v>3</v>
      </c>
      <c r="Q326" s="33">
        <f>HYPERLINK("https://nure.ua/staff/denis-oleksandrovich-kostin","https://nure.ua/staff/denis-oleksandrovich-kostin")</f>
        <v/>
      </c>
      <c r="R326" s="12" t="inlineStr">
        <is>
          <t xml:space="preserve">Kostin, Denys O. ; </t>
        </is>
      </c>
      <c r="S326" s="13" t="n"/>
      <c r="T326" s="13" t="n"/>
      <c r="U326" s="13" t="n"/>
      <c r="V326" s="13" t="n"/>
      <c r="W326" s="13" t="n"/>
      <c r="X326" s="13" t="n"/>
      <c r="Y326" s="13" t="n"/>
      <c r="Z326" s="13" t="n"/>
    </row>
    <row r="327" ht="15.75" customHeight="1" s="303">
      <c r="A327" s="22" t="n">
        <v>955</v>
      </c>
      <c r="B327" s="23" t="inlineStr">
        <is>
          <t>КОСТІН ЮРІЙ ДМИТРОВИЧ</t>
        </is>
      </c>
      <c r="C327" s="24" t="inlineStr">
        <is>
          <t>https://orcid.org/0000-0002-1823-5110</t>
        </is>
      </c>
      <c r="D327" s="42" t="inlineStr">
        <is>
          <t>https://www.scopus.com/authid/detail.uri?authorId=16503537100</t>
        </is>
      </c>
      <c r="E327" s="313" t="n">
        <v>1</v>
      </c>
      <c r="F327" s="313" t="n">
        <v>0</v>
      </c>
      <c r="G327" s="313" t="n">
        <v>0</v>
      </c>
      <c r="H327" s="100" t="n"/>
      <c r="I327" s="100" t="n"/>
      <c r="J327" s="100" t="n"/>
      <c r="K327" s="28" t="n">
        <v>2</v>
      </c>
      <c r="L327" s="29" t="inlineStr">
        <is>
          <t>ЕК</t>
        </is>
      </c>
      <c r="M327" s="30" t="inlineStr">
        <is>
          <t>Да</t>
        </is>
      </c>
      <c r="N327" s="33">
        <f>HYPERLINK("https://scholar.google.com.ua/citations?user=A9eyzdAAAAAJ&amp;hl=ru","https://scholar.google.com.ua/citations?user=A9eyzdAAAAAJ&amp;hl=ru")</f>
        <v/>
      </c>
      <c r="O327" s="30" t="n">
        <v>99</v>
      </c>
      <c r="P327" s="30" t="n">
        <v>5</v>
      </c>
      <c r="Q327" s="33">
        <f>HYPERLINK("https://nure.ua/staff/yuriy-dmitrovich-kostin","https://nure.ua/staff/yuriy-dmitrovich-kostin")</f>
        <v/>
      </c>
      <c r="R327" s="63" t="inlineStr">
        <is>
          <t>Kostin, Yu D. ; Kostin, Yu D.</t>
        </is>
      </c>
      <c r="S327" s="13" t="n"/>
      <c r="T327" s="13" t="n"/>
      <c r="U327" s="13" t="n"/>
      <c r="V327" s="13" t="n"/>
      <c r="W327" s="13" t="n"/>
      <c r="X327" s="13" t="n"/>
      <c r="Y327" s="13" t="n"/>
      <c r="Z327" s="13" t="n"/>
    </row>
    <row r="328" ht="15.75" customHeight="1" s="303">
      <c r="A328" s="22" t="n">
        <v>467</v>
      </c>
      <c r="B328" s="23" t="inlineStr">
        <is>
          <t>КОСТРОМИЦЬКИЙ АНДРІЙ ІВАНОВИЧ</t>
        </is>
      </c>
      <c r="C328" s="24" t="inlineStr">
        <is>
          <t>https://orcid.org/0000-0003-3434-0815</t>
        </is>
      </c>
      <c r="D328" s="42" t="inlineStr">
        <is>
          <t>https://www.scopus.com/authid/detail.uri?authorId=35762738600</t>
        </is>
      </c>
      <c r="E328" s="313" t="n">
        <v>3</v>
      </c>
      <c r="F328" s="313" t="n">
        <v>1</v>
      </c>
      <c r="G328" s="313" t="n">
        <v>1</v>
      </c>
      <c r="H328" s="100" t="n">
        <v>1</v>
      </c>
      <c r="I328" s="100" t="n">
        <v>1</v>
      </c>
      <c r="J328" s="100" t="n">
        <v>1</v>
      </c>
      <c r="K328" s="28" t="n">
        <v>9</v>
      </c>
      <c r="L328" s="44" t="inlineStr">
        <is>
          <t>ІМІ</t>
        </is>
      </c>
      <c r="M328" s="30" t="inlineStr">
        <is>
          <t>Да</t>
        </is>
      </c>
      <c r="N328" s="33">
        <f>HYPERLINK("https://scholar.google.com.ua/citations?user=f14tn6gAAAAJ&amp;hl=ru","https://scholar.google.com.ua/citations?user=f14tn6gAAAAJ&amp;hl=ru")</f>
        <v/>
      </c>
      <c r="O328" s="30" t="n">
        <v>37</v>
      </c>
      <c r="P328" s="30" t="n">
        <v>2</v>
      </c>
      <c r="Q328" s="33">
        <f>HYPERLINK("https://nure.ua/staff/andriy-ivanovich-kostromitskiy","https://nure.ua/staff/andriy-ivanovich-kostromitskiy")</f>
        <v/>
      </c>
      <c r="R328" s="63" t="inlineStr">
        <is>
          <t>Kostromitsky, Andrew I. ; Kostromitsky, A. I. ; Kostromitsky, Andriy ; Kostromitsky, Andrew</t>
        </is>
      </c>
      <c r="S328" s="13" t="n"/>
      <c r="T328" s="13" t="n"/>
      <c r="U328" s="13" t="n"/>
      <c r="V328" s="13" t="n"/>
      <c r="W328" s="13" t="n"/>
      <c r="X328" s="13" t="n"/>
      <c r="Y328" s="13" t="n"/>
      <c r="Z328" s="13" t="n"/>
    </row>
    <row r="329" ht="15.75" customHeight="1" s="303">
      <c r="A329" s="22" t="n">
        <v>7924</v>
      </c>
      <c r="B329" s="23" t="inlineStr">
        <is>
          <t>КОФАНОВА ЮЛІЯ ВОЛОДИМИРІВНА</t>
        </is>
      </c>
      <c r="C329" s="24" t="n"/>
      <c r="D329" s="42" t="n"/>
      <c r="E329" s="314" t="n"/>
      <c r="F329" s="314" t="n"/>
      <c r="G329" s="314" t="n"/>
      <c r="H329" s="100" t="n"/>
      <c r="I329" s="100" t="n"/>
      <c r="J329" s="100" t="n"/>
      <c r="K329" s="28" t="n">
        <v>0</v>
      </c>
      <c r="L329" s="39" t="inlineStr">
        <is>
          <t>ІМ</t>
        </is>
      </c>
      <c r="M329" s="30" t="inlineStr">
        <is>
          <t>Да</t>
        </is>
      </c>
      <c r="N329" s="30" t="n"/>
      <c r="O329" s="30" t="n"/>
      <c r="P329" s="30" t="n"/>
      <c r="Q329" s="30" t="n"/>
      <c r="R329" s="12" t="n"/>
      <c r="S329" s="13" t="n"/>
      <c r="T329" s="13" t="n"/>
      <c r="U329" s="13" t="n"/>
      <c r="V329" s="13" t="n"/>
      <c r="W329" s="13" t="n"/>
      <c r="X329" s="13" t="n"/>
      <c r="Y329" s="13" t="n"/>
      <c r="Z329" s="13" t="n"/>
    </row>
    <row r="330" ht="15.75" customHeight="1" s="303">
      <c r="A330" s="22" t="n">
        <v>287</v>
      </c>
      <c r="B330" s="23" t="inlineStr">
        <is>
          <t>КРАВЕЦЬ НАТАЛЯ СЕРГІЇВНА</t>
        </is>
      </c>
      <c r="C330" s="24" t="n"/>
      <c r="D330" s="42" t="n"/>
      <c r="E330" s="314" t="n"/>
      <c r="F330" s="314" t="n"/>
      <c r="G330" s="314" t="n"/>
      <c r="H330" s="100" t="n">
        <v>1</v>
      </c>
      <c r="I330" s="100" t="n">
        <v>0</v>
      </c>
      <c r="J330" s="100" t="n">
        <v>0</v>
      </c>
      <c r="K330" s="28" t="n">
        <v>2</v>
      </c>
      <c r="L330" s="44" t="inlineStr">
        <is>
          <t>ПІ</t>
        </is>
      </c>
      <c r="M330" s="30" t="inlineStr">
        <is>
          <t>Да</t>
        </is>
      </c>
      <c r="N330" s="33">
        <f>HYPERLINK("https://scholar.google.com/citations?user=wnxpkmsAAAAJ","https://scholar.google.com/citations?user=wnxpkmsAAAAJ")</f>
        <v/>
      </c>
      <c r="O330" s="30" t="n">
        <v>50</v>
      </c>
      <c r="P330" s="30" t="n">
        <v>4</v>
      </c>
      <c r="Q330" s="33">
        <f>HYPERLINK("https://nure.ua/staff/natalja-sergiivna-kravec","https://nure.ua/staff/natalja-sergiivna-kravec")</f>
        <v/>
      </c>
      <c r="R330" s="12" t="inlineStr">
        <is>
          <t>Kravets, N</t>
        </is>
      </c>
      <c r="S330" s="13" t="n"/>
      <c r="T330" s="13" t="n"/>
      <c r="U330" s="13" t="n"/>
      <c r="V330" s="13" t="n"/>
      <c r="W330" s="13" t="n"/>
      <c r="X330" s="13" t="n"/>
      <c r="Y330" s="13" t="n"/>
      <c r="Z330" s="13" t="n"/>
    </row>
    <row r="331" ht="15.75" customHeight="1" s="303">
      <c r="A331" s="22" t="n">
        <v>7921</v>
      </c>
      <c r="B331" s="23" t="inlineStr">
        <is>
          <t>КРАВЧЕНКО НАТАЛІЯ ВОЛОДИМИРІВНА</t>
        </is>
      </c>
      <c r="C331" s="24" t="n"/>
      <c r="D331" s="42" t="n"/>
      <c r="E331" s="314" t="n"/>
      <c r="F331" s="314" t="n"/>
      <c r="G331" s="314" t="n"/>
      <c r="H331" s="100" t="n"/>
      <c r="I331" s="100" t="n"/>
      <c r="J331" s="100" t="n"/>
      <c r="K331" s="28" t="n">
        <v>0</v>
      </c>
      <c r="L331" s="39" t="inlineStr">
        <is>
          <t>ІМ</t>
        </is>
      </c>
      <c r="M331" s="30" t="inlineStr">
        <is>
          <t>Да</t>
        </is>
      </c>
      <c r="N331" s="30" t="n"/>
      <c r="O331" s="30" t="n"/>
      <c r="P331" s="30" t="n"/>
      <c r="Q331" s="30" t="n"/>
      <c r="R331" s="12" t="n"/>
      <c r="S331" s="13" t="n"/>
      <c r="T331" s="13" t="n"/>
      <c r="U331" s="13" t="n"/>
      <c r="V331" s="13" t="n"/>
      <c r="W331" s="13" t="n"/>
      <c r="X331" s="13" t="n"/>
      <c r="Y331" s="13" t="n"/>
      <c r="Z331" s="13" t="n"/>
    </row>
    <row r="332" ht="15.75" customHeight="1" s="303">
      <c r="A332" s="22" t="n">
        <v>6453</v>
      </c>
      <c r="B332" s="23" t="inlineStr">
        <is>
          <t>КРАВЧЕНКО СЕРГІЙ ГЕННАДІЙОВИЧ</t>
        </is>
      </c>
      <c r="C332" s="24" t="inlineStr">
        <is>
          <t>https://orcid.org/0000-0002-1269-1449</t>
        </is>
      </c>
      <c r="D332" s="42" t="inlineStr">
        <is>
          <t>https://www.scopus.com/authid/detail.uri?authorId=56825322300</t>
        </is>
      </c>
      <c r="E332" s="313" t="n">
        <v>1</v>
      </c>
      <c r="F332" s="313" t="n">
        <v>2</v>
      </c>
      <c r="G332" s="313" t="n">
        <v>1</v>
      </c>
      <c r="H332" s="100" t="n">
        <v>1</v>
      </c>
      <c r="I332" s="100" t="n">
        <v>2</v>
      </c>
      <c r="J332" s="100" t="n">
        <v>1</v>
      </c>
      <c r="K332" s="28" t="n">
        <v>2</v>
      </c>
      <c r="L332" s="39" t="n"/>
      <c r="M332" s="30" t="inlineStr">
        <is>
          <t>Да</t>
        </is>
      </c>
      <c r="N332" s="33">
        <f>HYPERLINK("https://scholar.google.com.ua/citations?user=C9EBXqkAAAAJ&amp;hl=ru&amp;authuser=2","https://scholar.google.com.ua/citations?user=C9EBXqkAAAAJ&amp;hl=ru&amp;authuser=2")</f>
        <v/>
      </c>
      <c r="O332" s="30" t="n">
        <v>3</v>
      </c>
      <c r="P332" s="30" t="n">
        <v>1</v>
      </c>
      <c r="Q332" s="33">
        <f>HYPERLINK("https://nure.ua/staff/sergiy-gennadiyovich-kravchenko","https://nure.ua/staff/sergiy-gennadiyovich-kravchenko")</f>
        <v/>
      </c>
      <c r="R332" s="63" t="inlineStr">
        <is>
          <t>Kravchenko, S. G.</t>
        </is>
      </c>
      <c r="S332" s="13" t="n"/>
      <c r="T332" s="13" t="n"/>
      <c r="U332" s="13" t="n"/>
      <c r="V332" s="13" t="n"/>
      <c r="W332" s="13" t="n"/>
      <c r="X332" s="13" t="n"/>
      <c r="Y332" s="13" t="n"/>
      <c r="Z332" s="13" t="n"/>
    </row>
    <row r="333" ht="15.75" customHeight="1" s="303">
      <c r="A333" s="22" t="n"/>
      <c r="B333" s="23" t="inlineStr">
        <is>
          <t>КРАВЧУК ОЛЬГА ОЛЕКСАНДРІВНА</t>
        </is>
      </c>
      <c r="C333" s="94" t="inlineStr">
        <is>
          <t>http://orcid.org/0000-0003-2263-9991</t>
        </is>
      </c>
      <c r="D333" s="42" t="inlineStr">
        <is>
          <t>https://www.scopus.com/authid/detail.uri?authorId=57188732146</t>
        </is>
      </c>
      <c r="E333" s="323" t="n">
        <v>7</v>
      </c>
      <c r="F333" s="313" t="n">
        <v>5</v>
      </c>
      <c r="G333" s="313" t="n">
        <v>1</v>
      </c>
      <c r="H333" s="100" t="n">
        <v>2</v>
      </c>
      <c r="I333" s="100" t="n">
        <v>0</v>
      </c>
      <c r="J333" s="100" t="n">
        <v>0</v>
      </c>
      <c r="K333" s="28" t="n"/>
      <c r="L333" s="29" t="inlineStr">
        <is>
          <t>БМІ</t>
        </is>
      </c>
      <c r="M333" s="30" t="inlineStr">
        <is>
          <t>Да</t>
        </is>
      </c>
      <c r="N333" s="30" t="n"/>
      <c r="O333" s="30" t="n"/>
      <c r="P333" s="30" t="n"/>
      <c r="Q333" s="30" t="n"/>
      <c r="R333" s="63" t="inlineStr">
        <is>
          <t>Kravchuk, Olha A. ; Kravchuk, O. ; Kravchuk, O.A.</t>
        </is>
      </c>
      <c r="S333" s="13" t="n"/>
      <c r="T333" s="13" t="n"/>
      <c r="U333" s="13" t="n"/>
      <c r="V333" s="13" t="n"/>
      <c r="W333" s="13" t="n"/>
      <c r="X333" s="13" t="n"/>
      <c r="Y333" s="13" t="n"/>
      <c r="Z333" s="13" t="n"/>
    </row>
    <row r="334" ht="15.75" customHeight="1" s="303">
      <c r="A334" s="22" t="n">
        <v>198</v>
      </c>
      <c r="B334" s="23" t="inlineStr">
        <is>
          <t>КРИВЕНКО СТАНІСЛАВ АНАТОЛІЙОВИЧ</t>
        </is>
      </c>
      <c r="C334" s="24" t="inlineStr">
        <is>
          <t>https://orcid.org/0000-0002-1269-1449</t>
        </is>
      </c>
      <c r="D334" s="42" t="inlineStr">
        <is>
          <t>https://www.scopus.com/authid/detail.uri?authorId=56337811900</t>
        </is>
      </c>
      <c r="E334" s="323" t="n">
        <v>16</v>
      </c>
      <c r="F334" s="313" t="n">
        <v>71</v>
      </c>
      <c r="G334" s="313" t="n">
        <v>7</v>
      </c>
      <c r="H334" s="100" t="n">
        <v>13</v>
      </c>
      <c r="I334" s="100" t="n">
        <v>26</v>
      </c>
      <c r="J334" s="100" t="n">
        <v>3</v>
      </c>
      <c r="K334" s="28" t="n">
        <v>14</v>
      </c>
      <c r="L334" s="44" t="inlineStr">
        <is>
          <t>ІМІ</t>
        </is>
      </c>
      <c r="M334" s="30" t="inlineStr">
        <is>
          <t>Да</t>
        </is>
      </c>
      <c r="N334" s="33">
        <f>HYPERLINK("https://scholar.google.com/citations?user=6Z-FruIAAAAJ","https://scholar.google.com/citations?user=6Z-FruIAAAAJ")</f>
        <v/>
      </c>
      <c r="O334" s="30" t="n">
        <v>51</v>
      </c>
      <c r="P334" s="30" t="n">
        <v>5</v>
      </c>
      <c r="Q334" s="33">
        <f>HYPERLINK("https://nure.ua/staff/stanislav-anatoliyovich-krivenko","https://nure.ua/staff/stanislav-anatoliyovich-krivenko")</f>
        <v/>
      </c>
      <c r="R334" s="63" t="inlineStr">
        <is>
          <t>Krivenko, Stanislav ; Krivenko, Stanislaw A. ; Krivenko, Stanislav A. ; Krivenko, S. A. ; Krivenko, S.A.</t>
        </is>
      </c>
      <c r="S334" s="13" t="n"/>
      <c r="T334" s="13" t="n"/>
      <c r="U334" s="13" t="n"/>
      <c r="V334" s="13" t="n"/>
      <c r="W334" s="13" t="n"/>
      <c r="X334" s="13" t="n"/>
      <c r="Y334" s="13" t="n"/>
      <c r="Z334" s="13" t="n"/>
    </row>
    <row r="335" ht="15.75" customHeight="1" s="303">
      <c r="A335" s="22" t="n">
        <v>1048</v>
      </c>
      <c r="B335" s="23" t="inlineStr">
        <is>
          <t>КРИВОШЕЄВА ГАЛИНА МИКОЛАЇВНА</t>
        </is>
      </c>
      <c r="C335" s="24" t="inlineStr">
        <is>
          <t>https://orcid.org/0000-0001-6504-1370</t>
        </is>
      </c>
      <c r="D335" s="42" t="inlineStr">
        <is>
          <t>https://www.scopus.com/authid/detail.uri?authorId=24341069100</t>
        </is>
      </c>
      <c r="E335" s="313" t="n">
        <v>2</v>
      </c>
      <c r="F335" s="313" t="n">
        <v>3</v>
      </c>
      <c r="G335" s="313" t="n">
        <v>1</v>
      </c>
      <c r="H335" s="100" t="n">
        <v>1</v>
      </c>
      <c r="I335" s="100" t="n">
        <v>0</v>
      </c>
      <c r="J335" s="100" t="n">
        <v>0</v>
      </c>
      <c r="K335" s="28" t="n">
        <v>0</v>
      </c>
      <c r="L335" s="44" t="inlineStr">
        <is>
          <t>ПМ</t>
        </is>
      </c>
      <c r="M335" s="30" t="inlineStr">
        <is>
          <t>Да</t>
        </is>
      </c>
      <c r="N335" s="33">
        <f>HYPERLINK("https://scholar.google.com/citations?user=mo1-LL4AAAAJ","https://scholar.google.com/citations?user=mo1-LL4AAAAJ")</f>
        <v/>
      </c>
      <c r="O335" s="30" t="n">
        <v>14</v>
      </c>
      <c r="P335" s="30" t="n">
        <v>1</v>
      </c>
      <c r="Q335" s="33">
        <f>HYPERLINK("https://nure.ua/staff/galina-mikolayivna-krivosheyeva","https://nure.ua/staff/galina-mikolayivna-krivosheyeva")</f>
        <v/>
      </c>
      <c r="R335" s="63" t="inlineStr">
        <is>
          <t>Krivosheeva, G. M.</t>
        </is>
      </c>
      <c r="S335" s="13" t="n"/>
      <c r="T335" s="13" t="n"/>
      <c r="U335" s="13" t="n"/>
      <c r="V335" s="13" t="n"/>
      <c r="W335" s="13" t="n"/>
      <c r="X335" s="13" t="n"/>
      <c r="Y335" s="13" t="n"/>
      <c r="Z335" s="13" t="n"/>
    </row>
    <row r="336" ht="15.75" customHeight="1" s="303">
      <c r="A336" s="22" t="n">
        <v>941</v>
      </c>
      <c r="B336" s="23" t="inlineStr">
        <is>
          <t>КРИВУЛЯ ГЕННАДІЙ ФЕДОРОВИЧ</t>
        </is>
      </c>
      <c r="C336" s="24" t="inlineStr">
        <is>
          <t>https://orcid.org/0000-0002-6143-5628</t>
        </is>
      </c>
      <c r="D336" s="42" t="inlineStr">
        <is>
          <t>https://www.scopus.com/authid/detail.uri?authorId=24483379300</t>
        </is>
      </c>
      <c r="E336" s="317" t="n">
        <v>18</v>
      </c>
      <c r="F336" s="313" t="n">
        <v>29</v>
      </c>
      <c r="G336" s="313" t="n">
        <v>3</v>
      </c>
      <c r="H336" s="100" t="n">
        <v>7</v>
      </c>
      <c r="I336" s="100" t="n">
        <v>2</v>
      </c>
      <c r="J336" s="100" t="n">
        <v>1</v>
      </c>
      <c r="K336" s="28" t="n">
        <v>47</v>
      </c>
      <c r="L336" s="45" t="inlineStr">
        <is>
          <t>АПОТ</t>
        </is>
      </c>
      <c r="M336" s="30" t="inlineStr">
        <is>
          <t>Да</t>
        </is>
      </c>
      <c r="N336" s="33">
        <f>HYPERLINK("https://scholar.google.com/citations?user=hK_-ciUAAAAJ","https://scholar.google.com/citations?user=hK_-ciUAAAAJ")</f>
        <v/>
      </c>
      <c r="O336" s="30" t="n">
        <v>228</v>
      </c>
      <c r="P336" s="30" t="n">
        <v>6</v>
      </c>
      <c r="Q336" s="33">
        <f>HYPERLINK("https://nure.ua/staff/gennadiy-fedorovich-krivulya","https://nure.ua/staff/gennadiy-fedorovich-krivulya")</f>
        <v/>
      </c>
      <c r="R336" s="63" t="inlineStr">
        <is>
          <t xml:space="preserve">Krivoulya, Gennady F. ; Krivoulya, A. S. ; Krivulya, Gennady ; Krivoulya, G. ; Krivulya, Gennadiy ; Krivoulya, G. F. ; Krivulya, Gennadij ; Krivulya, G. F. ; Krivoulya, Gennady ; Krivoulya, G ; Krivoulya, GF ; </t>
        </is>
      </c>
      <c r="S336" s="13" t="n"/>
      <c r="T336" s="13" t="n"/>
      <c r="U336" s="13" t="n"/>
      <c r="V336" s="13" t="n"/>
      <c r="W336" s="13" t="n"/>
      <c r="X336" s="13" t="n"/>
      <c r="Y336" s="13" t="n"/>
      <c r="Z336" s="13" t="n"/>
    </row>
    <row r="337" ht="15.75" customHeight="1" s="303">
      <c r="A337" s="22" t="n">
        <v>7671</v>
      </c>
      <c r="B337" s="23" t="inlineStr">
        <is>
          <t>КРИНСЬКА НАТАЛІЯ ВОЛОДИМИРІВНА</t>
        </is>
      </c>
      <c r="C337" s="24" t="n"/>
      <c r="D337" s="42" t="n"/>
      <c r="E337" s="314" t="n"/>
      <c r="F337" s="314" t="n"/>
      <c r="G337" s="314" t="n"/>
      <c r="H337" s="100" t="n"/>
      <c r="I337" s="100" t="n"/>
      <c r="J337" s="100" t="n"/>
      <c r="K337" s="28" t="n">
        <v>1</v>
      </c>
      <c r="L337" s="39" t="inlineStr">
        <is>
          <t>ІМ</t>
        </is>
      </c>
      <c r="M337" s="30" t="inlineStr">
        <is>
          <t>Да</t>
        </is>
      </c>
      <c r="N337" s="33">
        <f>HYPERLINK("https://scholar.google.com.ua/citations?hl=ru&amp;user=OBD0QcUAAAAJ","https://scholar.google.com.ua/citations?hl=ru&amp;user=OBD0QcUAAAAJ")</f>
        <v/>
      </c>
      <c r="O337" s="30" t="n">
        <v>27</v>
      </c>
      <c r="P337" s="30" t="n">
        <v>3</v>
      </c>
      <c r="Q337" s="30" t="n"/>
      <c r="R337" s="12" t="n"/>
      <c r="S337" s="13" t="n"/>
      <c r="T337" s="13" t="n"/>
      <c r="U337" s="13" t="n"/>
      <c r="V337" s="13" t="n"/>
      <c r="W337" s="13" t="n"/>
      <c r="X337" s="13" t="n"/>
      <c r="Y337" s="13" t="n"/>
      <c r="Z337" s="13" t="n"/>
    </row>
    <row r="338" ht="15.75" customHeight="1" s="303">
      <c r="A338" s="22" t="n">
        <v>444</v>
      </c>
      <c r="B338" s="23" t="inlineStr">
        <is>
          <t>КРІВЄНЦОВА ОЛЕНА ВОЛОДИМИРІВНА</t>
        </is>
      </c>
      <c r="C338" s="24" t="inlineStr">
        <is>
          <t>https://orcid.org/0000-0002-9831-0925</t>
        </is>
      </c>
      <c r="D338" s="42" t="n"/>
      <c r="E338" s="315" t="n">
        <v>0</v>
      </c>
      <c r="F338" s="315" t="n">
        <v>0</v>
      </c>
      <c r="G338" s="315" t="n">
        <v>0</v>
      </c>
      <c r="H338" s="100" t="n"/>
      <c r="I338" s="100" t="n"/>
      <c r="J338" s="100" t="n"/>
      <c r="K338" s="28" t="n">
        <v>2</v>
      </c>
      <c r="L338" s="44" t="inlineStr">
        <is>
          <t>ФВС</t>
        </is>
      </c>
      <c r="M338" s="30" t="inlineStr">
        <is>
          <t>Да</t>
        </is>
      </c>
      <c r="N338" s="33">
        <f>HYPERLINK("https://scholar.google.com.ua/citations?user=pVz8Y_IAAAAJ&amp;hl","https://scholar.google.com.ua/citations?user=pVz8Y_IAAAAJ&amp;hl")</f>
        <v/>
      </c>
      <c r="O338" s="30" t="n">
        <v>77</v>
      </c>
      <c r="P338" s="30" t="n">
        <v>4</v>
      </c>
      <c r="Q338" s="33">
        <f>HYPERLINK("https://nure.ua/staff/olena-volodimirivna-krivyentsova","https://nure.ua/staff/olena-volodimirivna-krivyentsova")</f>
        <v/>
      </c>
      <c r="R338" s="12" t="n"/>
      <c r="S338" s="13" t="n"/>
      <c r="T338" s="13" t="n"/>
      <c r="U338" s="13" t="n"/>
      <c r="V338" s="13" t="n"/>
      <c r="W338" s="13" t="n"/>
      <c r="X338" s="13" t="n"/>
      <c r="Y338" s="13" t="n"/>
      <c r="Z338" s="13" t="n"/>
    </row>
    <row r="339" ht="15.75" customHeight="1" s="303">
      <c r="A339" s="22" t="n">
        <v>1258</v>
      </c>
      <c r="B339" s="23" t="inlineStr">
        <is>
          <t>КРУКОВСЬКИЙ ГЕОРГІЙ ІГОРЕВИЧ</t>
        </is>
      </c>
      <c r="C339" s="24" t="n"/>
      <c r="D339" s="42" t="n"/>
      <c r="E339" s="314" t="n"/>
      <c r="F339" s="314" t="n"/>
      <c r="G339" s="314" t="n"/>
      <c r="H339" s="100" t="n"/>
      <c r="I339" s="100" t="n"/>
      <c r="J339" s="100" t="n"/>
      <c r="K339" s="28" t="n">
        <v>1</v>
      </c>
      <c r="L339" s="44" t="inlineStr">
        <is>
          <t>ФВС</t>
        </is>
      </c>
      <c r="M339" s="30" t="inlineStr">
        <is>
          <t>Да</t>
        </is>
      </c>
      <c r="N339" s="33">
        <f>HYPERLINK("https://scholar.google.com/citations?user=28dbEnkAAAAJ","https://scholar.google.com/citations?user=28dbEnkAAAAJ")</f>
        <v/>
      </c>
      <c r="O339" s="30" t="n">
        <v>0</v>
      </c>
      <c r="P339" s="30" t="n">
        <v>0</v>
      </c>
      <c r="Q339" s="33">
        <f>HYPERLINK("https://nure.ua/staff/georgiy-igorovich-krukovskiy","https://nure.ua/staff/georgiy-igorovich-krukovskiy")</f>
        <v/>
      </c>
      <c r="R339" s="12" t="n"/>
      <c r="S339" s="13" t="n"/>
      <c r="T339" s="13" t="n"/>
      <c r="U339" s="13" t="n"/>
      <c r="V339" s="13" t="n"/>
      <c r="W339" s="13" t="n"/>
      <c r="X339" s="13" t="n"/>
      <c r="Y339" s="13" t="n"/>
      <c r="Z339" s="13" t="n"/>
    </row>
    <row r="340" ht="15.75" customHeight="1" s="303">
      <c r="A340" s="22" t="n">
        <v>5019</v>
      </c>
      <c r="B340" s="23" t="inlineStr">
        <is>
          <t>КУДРЯВЦЕВА МАРИНА СЕРГІЇВНА</t>
        </is>
      </c>
      <c r="C340" s="24" t="inlineStr">
        <is>
          <t>https://orcid.org/0000-0003-0524-5528</t>
        </is>
      </c>
      <c r="D340" s="42" t="inlineStr">
        <is>
          <t>https://www.scopus.com/authid/detail.uri?authorId=57207765829</t>
        </is>
      </c>
      <c r="E340" s="313" t="n">
        <v>4</v>
      </c>
      <c r="F340" s="313" t="n">
        <v>8</v>
      </c>
      <c r="G340" s="313" t="n">
        <v>2</v>
      </c>
      <c r="H340" s="100" t="n">
        <v>2</v>
      </c>
      <c r="I340" s="100" t="n">
        <v>2</v>
      </c>
      <c r="J340" s="100" t="n">
        <v>1</v>
      </c>
      <c r="K340" s="28" t="n">
        <v>10</v>
      </c>
      <c r="L340" s="44" t="inlineStr">
        <is>
          <t>ІУС</t>
        </is>
      </c>
      <c r="M340" s="30" t="inlineStr">
        <is>
          <t>Да</t>
        </is>
      </c>
      <c r="N340" s="33">
        <f>HYPERLINK("https://scholar.google.com/citations?user=KmMt5qAAAAAJ","https://scholar.google.com/citations?user=KmMt5qAAAAAJ")</f>
        <v/>
      </c>
      <c r="O340" s="30" t="n">
        <v>5</v>
      </c>
      <c r="P340" s="30" t="n">
        <v>1</v>
      </c>
      <c r="Q340" s="33">
        <f>HYPERLINK("https://nure.ua/staff/marina-sergiyivna-kudryavtseva","https://nure.ua/staff/marina-sergiyivna-kudryavtseva")</f>
        <v/>
      </c>
      <c r="R340" s="63" t="inlineStr">
        <is>
          <t>Kudryavtseva, Maryna</t>
        </is>
      </c>
      <c r="S340" s="13" t="n"/>
      <c r="T340" s="13" t="n"/>
      <c r="U340" s="13" t="n"/>
      <c r="V340" s="13" t="n"/>
      <c r="W340" s="13" t="n"/>
      <c r="X340" s="13" t="n"/>
      <c r="Y340" s="13" t="n"/>
      <c r="Z340" s="13" t="n"/>
    </row>
    <row r="341" ht="15.75" customHeight="1" s="303">
      <c r="A341" s="22" t="n">
        <v>7283</v>
      </c>
      <c r="B341" s="23" t="inlineStr">
        <is>
          <t>КУЗНЕЦОВА ГАННА СЕРГІЇВНА</t>
        </is>
      </c>
      <c r="C341" s="24" t="inlineStr">
        <is>
          <t>https://orcid.org/0000-0002-8390-5440</t>
        </is>
      </c>
      <c r="D341" s="42" t="n"/>
      <c r="E341" s="314" t="n"/>
      <c r="F341" s="314" t="n"/>
      <c r="G341" s="314" t="n"/>
      <c r="H341" s="100" t="n"/>
      <c r="I341" s="100" t="n"/>
      <c r="J341" s="100" t="n"/>
      <c r="K341" s="28" t="n">
        <v>2</v>
      </c>
      <c r="L341" s="39" t="inlineStr">
        <is>
          <t>ІМ</t>
        </is>
      </c>
      <c r="M341" s="30" t="inlineStr">
        <is>
          <t>Да</t>
        </is>
      </c>
      <c r="N341" s="33">
        <f>HYPERLINK("https://scholar.google.com.ua/citations?user=Yf_q9ZgAAAAJ&amp;hl=ru","https://scholar.google.com.ua/citations?user=Yf_q9ZgAAAAJ&amp;hl=ru")</f>
        <v/>
      </c>
      <c r="O341" s="30" t="n">
        <v>0</v>
      </c>
      <c r="P341" s="30" t="n">
        <v>0</v>
      </c>
      <c r="Q341" s="33">
        <f>HYPERLINK("https://nure.ua/staff/ganna-sergiyivna-kuznetsova","https://nure.ua/staff/ganna-sergiyivna-kuznetsova")</f>
        <v/>
      </c>
      <c r="R341" s="12" t="n"/>
      <c r="S341" s="13" t="n"/>
      <c r="T341" s="13" t="n"/>
      <c r="U341" s="13" t="n"/>
      <c r="V341" s="13" t="n"/>
      <c r="W341" s="13" t="n"/>
      <c r="X341" s="13" t="n"/>
      <c r="Y341" s="13" t="n"/>
      <c r="Z341" s="13" t="n"/>
    </row>
    <row r="342" ht="15.75" customHeight="1" s="303">
      <c r="A342" s="22" t="n">
        <v>4060</v>
      </c>
      <c r="B342" s="23" t="inlineStr">
        <is>
          <t>КУЗНЄЦОВ ЮРІЙ ОЛЕКСІЙОВИЧ</t>
        </is>
      </c>
      <c r="C342" s="24" t="n"/>
      <c r="D342" s="42" t="inlineStr">
        <is>
          <t>https://www.scopus.com/authid/detail.uri?authorId=57198208023</t>
        </is>
      </c>
      <c r="E342" s="313" t="n">
        <v>2</v>
      </c>
      <c r="F342" s="313" t="n">
        <v>3</v>
      </c>
      <c r="G342" s="313" t="n">
        <v>1</v>
      </c>
      <c r="H342" s="100" t="n"/>
      <c r="I342" s="100" t="n"/>
      <c r="J342" s="100" t="n"/>
      <c r="K342" s="28" t="n">
        <v>0</v>
      </c>
      <c r="L342" s="39" t="n"/>
      <c r="M342" s="30" t="inlineStr">
        <is>
          <t>Да</t>
        </is>
      </c>
      <c r="N342" s="33">
        <f>HYPERLINK("https://scholar.google.com/citations?user=oCTFjw4AAAAJ","https://scholar.google.com/citations?user=oCTFjw4AAAAJ")</f>
        <v/>
      </c>
      <c r="O342" s="30" t="n">
        <v>11</v>
      </c>
      <c r="P342" s="30" t="n">
        <v>2</v>
      </c>
      <c r="Q342" s="33">
        <f>HYPERLINK("https://nure.ua/staff/yuriy-oleksiyovich-kuznyetsov","https://nure.ua/staff/yuriy-oleksiyovich-kuznyetsov")</f>
        <v/>
      </c>
      <c r="R342" s="63" t="n"/>
      <c r="S342" s="13" t="n"/>
      <c r="T342" s="13" t="n"/>
      <c r="U342" s="13" t="n"/>
      <c r="V342" s="13" t="n"/>
      <c r="W342" s="13" t="n"/>
      <c r="X342" s="13" t="n"/>
      <c r="Y342" s="13" t="n"/>
      <c r="Z342" s="13" t="n"/>
    </row>
    <row r="343" ht="15.75" customHeight="1" s="303">
      <c r="A343" s="22" t="n">
        <v>5696</v>
      </c>
      <c r="B343" s="23" t="inlineStr">
        <is>
          <t>КУЗЬМІНИХ ЄВГЕНІЯ ДМИТРІВНА</t>
        </is>
      </c>
      <c r="C343" s="24" t="inlineStr">
        <is>
          <t>https://orcid.org/0000-0001-6917-4234</t>
        </is>
      </c>
      <c r="D343" s="42" t="inlineStr">
        <is>
          <t>https://www.scopus.com/authid/detail.uri?authorId=35867981700</t>
        </is>
      </c>
      <c r="E343" s="317" t="n">
        <v>25</v>
      </c>
      <c r="F343" s="313" t="n">
        <v>150</v>
      </c>
      <c r="G343" s="313" t="n">
        <v>7</v>
      </c>
      <c r="H343" s="100" t="n">
        <v>6</v>
      </c>
      <c r="I343" s="100" t="n">
        <v>12</v>
      </c>
      <c r="J343" s="100" t="n">
        <v>2</v>
      </c>
      <c r="K343" s="28" t="n">
        <v>5</v>
      </c>
      <c r="L343" s="29" t="inlineStr">
        <is>
          <t>ІКІ</t>
        </is>
      </c>
      <c r="M343" s="30" t="inlineStr">
        <is>
          <t>Да</t>
        </is>
      </c>
      <c r="N343" s="33">
        <f>HYPERLINK("https://scholar.google.com/citations?hl=ru&amp;user=b9m5oT4AAAAJ","https://scholar.google.com/citations?hl=ru&amp;user=b9m5oT4AAAAJ")</f>
        <v/>
      </c>
      <c r="O343" s="30" t="n">
        <v>89</v>
      </c>
      <c r="P343" s="30" t="n">
        <v>5</v>
      </c>
      <c r="Q343" s="33">
        <f>HYPERLINK("https://nure.ua/staff/ievgenija-dmitrivna-kuzminih","https://nure.ua/staff/ievgenija-dmitrivna-kuzminih")</f>
        <v/>
      </c>
      <c r="R343" s="63" t="inlineStr">
        <is>
          <t xml:space="preserve">Kuzminykh, Ievgeniia ; Kuzminvkh, Ievgeniia ; Kuzminykh, I. ; </t>
        </is>
      </c>
      <c r="S343" s="13" t="n"/>
      <c r="T343" s="13" t="n"/>
      <c r="U343" s="13" t="n"/>
      <c r="V343" s="13" t="n"/>
      <c r="W343" s="13" t="n"/>
      <c r="X343" s="13" t="n"/>
      <c r="Y343" s="13" t="n"/>
      <c r="Z343" s="13" t="n"/>
    </row>
    <row r="344" ht="15.75" customHeight="1" s="303">
      <c r="A344" s="22" t="n">
        <v>1075</v>
      </c>
      <c r="B344" s="23" t="inlineStr">
        <is>
          <t>КУЗЬОМІН ОЛЕКСАНДР ЯКОВИЧ</t>
        </is>
      </c>
      <c r="C344" s="24" t="inlineStr">
        <is>
          <t>https://orcid.org/0000-0003-1519-9676</t>
        </is>
      </c>
      <c r="D344" s="42" t="inlineStr">
        <is>
          <t>https://www.scopus.com/authid/detail.uri?authorId=56557056500</t>
        </is>
      </c>
      <c r="E344" s="317" t="n">
        <v>6</v>
      </c>
      <c r="F344" s="313" t="n">
        <v>10</v>
      </c>
      <c r="G344" s="313" t="n">
        <v>1</v>
      </c>
      <c r="H344" s="100" t="n">
        <v>1</v>
      </c>
      <c r="I344" s="100" t="n">
        <v>0</v>
      </c>
      <c r="J344" s="100" t="n">
        <v>0</v>
      </c>
      <c r="K344" s="28" t="n">
        <v>27</v>
      </c>
      <c r="L344" s="29" t="inlineStr">
        <is>
          <t>Інф.</t>
        </is>
      </c>
      <c r="M344" s="30" t="inlineStr">
        <is>
          <t>Да</t>
        </is>
      </c>
      <c r="N344" s="33">
        <f>HYPERLINK("https://scholar.google.com/citations?user=YR7mlYoAAAAJ","https://scholar.google.com/citations?user=YR7mlYoAAAAJ")</f>
        <v/>
      </c>
      <c r="O344" s="30" t="n">
        <v>52</v>
      </c>
      <c r="P344" s="30" t="n">
        <v>4</v>
      </c>
      <c r="Q344" s="33">
        <f>HYPERLINK("https://nure.ua/staff/oleksandr-yakovich-kuzomin","https://nure.ua/staff/oleksandr-yakovich-kuzomin")</f>
        <v/>
      </c>
      <c r="R344" s="63" t="inlineStr">
        <is>
          <t>Kuzomin, Olexandr ; Kuzomin, O. ; Kuzemin, AY ; Kuzemin, AY ; Kuzomin, O ; Kuzomin, Olexandr</t>
        </is>
      </c>
      <c r="S344" s="13" t="n"/>
      <c r="T344" s="13" t="n"/>
      <c r="U344" s="13" t="n"/>
      <c r="V344" s="13" t="n"/>
      <c r="W344" s="13" t="n"/>
      <c r="X344" s="13" t="n"/>
      <c r="Y344" s="13" t="n"/>
      <c r="Z344" s="13" t="n"/>
    </row>
    <row r="345" ht="15.75" customHeight="1" s="303">
      <c r="A345" s="22" t="n">
        <v>483</v>
      </c>
      <c r="B345" s="23" t="inlineStr">
        <is>
          <t>КУКОБА АНАТОЛІЙ ВАСИЛЬОВИЧ</t>
        </is>
      </c>
      <c r="C345" s="24" t="inlineStr">
        <is>
          <t>https://orcid.org/0000-0003-4287-8949</t>
        </is>
      </c>
      <c r="D345" s="42" t="inlineStr">
        <is>
          <t>https://www.scopus.com/authid/detail.uri?authorId=6507740585</t>
        </is>
      </c>
      <c r="E345" s="317" t="n">
        <v>15</v>
      </c>
      <c r="F345" s="313" t="n">
        <v>76</v>
      </c>
      <c r="G345" s="313" t="n">
        <v>4</v>
      </c>
      <c r="H345" s="100" t="n">
        <v>16</v>
      </c>
      <c r="I345" s="100" t="n">
        <v>74</v>
      </c>
      <c r="J345" s="100" t="n">
        <v>4</v>
      </c>
      <c r="K345" s="28" t="n">
        <v>8</v>
      </c>
      <c r="L345" s="29" t="inlineStr">
        <is>
          <t>БМІ</t>
        </is>
      </c>
      <c r="M345" s="30" t="inlineStr">
        <is>
          <t>Да</t>
        </is>
      </c>
      <c r="N345" s="33">
        <f>HYPERLINK("https://scholar.google.com.ua/citations?user=WS83ZRcAAAAJ","https://scholar.google.com.ua/citations?user=WS83ZRcAAAAJ")</f>
        <v/>
      </c>
      <c r="O345" s="30" t="n">
        <v>116</v>
      </c>
      <c r="P345" s="30" t="n">
        <v>4</v>
      </c>
      <c r="Q345" s="33">
        <f>HYPERLINK("https://nure.ua/staff/anatoliy-vasilovich-kukoba","https://nure.ua/staff/anatoliy-vasilovich-kukoba")</f>
        <v/>
      </c>
      <c r="R345" s="63" t="inlineStr">
        <is>
          <t>Kukoba, Anatoliy V. ; Kukoba, A. V. ; Kukoba, A. ; Kukoba, Anatoly V. ; Kukoba, Anatoliy ; Kukoba, AV ; Kukoba, Anatoly</t>
        </is>
      </c>
      <c r="S345" s="13" t="n"/>
      <c r="T345" s="13" t="n"/>
      <c r="U345" s="13" t="n"/>
      <c r="V345" s="13" t="n"/>
      <c r="W345" s="13" t="n"/>
      <c r="X345" s="13" t="n"/>
      <c r="Y345" s="13" t="n"/>
      <c r="Z345" s="13" t="n"/>
    </row>
    <row r="346" ht="15.75" customHeight="1" s="303">
      <c r="A346" s="22" t="n"/>
      <c r="B346" s="23" t="inlineStr">
        <is>
          <t>КУКУШ ДМИТРО ВІТАЛІЙОВИЧ</t>
        </is>
      </c>
      <c r="C346" s="24" t="n"/>
      <c r="D346" s="42" t="n"/>
      <c r="E346" s="321" t="n"/>
      <c r="F346" s="314" t="n"/>
      <c r="G346" s="314" t="n"/>
      <c r="H346" s="100" t="n"/>
      <c r="I346" s="100" t="n"/>
      <c r="J346" s="100" t="n"/>
      <c r="K346" s="28" t="n"/>
      <c r="L346" s="39" t="n"/>
      <c r="M346" s="30" t="inlineStr">
        <is>
          <t>Да</t>
        </is>
      </c>
      <c r="N346" s="30" t="n"/>
      <c r="O346" s="30" t="n"/>
      <c r="P346" s="30" t="n"/>
      <c r="Q346" s="33">
        <f>HYPERLINK("https://nure.ua/staff/dmitro-vitalijovich-kukush","https://nure.ua/staff/dmitro-vitalijovich-kukush")</f>
        <v/>
      </c>
      <c r="R346" s="12" t="n"/>
      <c r="S346" s="13" t="n"/>
      <c r="T346" s="13" t="n"/>
      <c r="U346" s="13" t="n"/>
      <c r="V346" s="13" t="n"/>
      <c r="W346" s="13" t="n"/>
      <c r="X346" s="13" t="n"/>
      <c r="Y346" s="13" t="n"/>
      <c r="Z346" s="13" t="n"/>
    </row>
    <row r="347" ht="15.75" customHeight="1" s="303">
      <c r="A347" s="22" t="n">
        <v>63</v>
      </c>
      <c r="B347" s="23" t="inlineStr">
        <is>
          <t>КУЛАК ЕЛЬВІРА МИКОЛАЇВНА</t>
        </is>
      </c>
      <c r="C347" s="24" t="inlineStr">
        <is>
          <t>https://orcid.org/0000-0002-8441-5187</t>
        </is>
      </c>
      <c r="D347" s="42" t="inlineStr">
        <is>
          <t>https://www.scopus.com/authid/detail.uri?authorId=57200259280</t>
        </is>
      </c>
      <c r="E347" s="317" t="n">
        <v>11</v>
      </c>
      <c r="F347" s="313" t="n">
        <v>10</v>
      </c>
      <c r="G347" s="313" t="n">
        <v>2</v>
      </c>
      <c r="H347" s="100" t="n">
        <v>7</v>
      </c>
      <c r="I347" s="100" t="n">
        <v>2</v>
      </c>
      <c r="J347" s="100" t="n">
        <v>1</v>
      </c>
      <c r="K347" s="28" t="n">
        <v>21</v>
      </c>
      <c r="L347" s="45" t="inlineStr">
        <is>
          <t>АПОТ</t>
        </is>
      </c>
      <c r="M347" s="30" t="inlineStr">
        <is>
          <t>Да</t>
        </is>
      </c>
      <c r="N347" s="33">
        <f>HYPERLINK("https://scholar.google.com.ua/citations?user=2JSG-6sAAAAJ&amp;hl=ru","https://scholar.google.com.ua/citations?user=2JSG-6sAAAAJ&amp;hl=ru")</f>
        <v/>
      </c>
      <c r="O347" s="30" t="n">
        <v>44</v>
      </c>
      <c r="P347" s="30" t="n">
        <v>4</v>
      </c>
      <c r="Q347" s="33">
        <f>HYPERLINK("https://nure.ua/staff/elvira-mikolayivna-kulak","https://nure.ua/staff/elvira-mikolayivna-kulak")</f>
        <v/>
      </c>
      <c r="R347" s="63" t="inlineStr">
        <is>
          <t>Kulak, E. N. ; Kulak, Elvira</t>
        </is>
      </c>
      <c r="S347" s="13" t="n"/>
      <c r="T347" s="13" t="n"/>
      <c r="U347" s="13" t="n"/>
      <c r="V347" s="13" t="n"/>
      <c r="W347" s="13" t="n"/>
      <c r="X347" s="13" t="n"/>
      <c r="Y347" s="13" t="n"/>
      <c r="Z347" s="13" t="n"/>
    </row>
    <row r="348" ht="15.75" customHeight="1" s="303">
      <c r="A348" s="22" t="n">
        <v>88</v>
      </c>
      <c r="B348" s="23" t="inlineStr">
        <is>
          <t>КУЛІШОВА НОННА ЄВГЕНІВНА</t>
        </is>
      </c>
      <c r="C348" s="24" t="inlineStr">
        <is>
          <t>https://orcid.org/0000-0003-1142-4100</t>
        </is>
      </c>
      <c r="D348" s="42" t="inlineStr">
        <is>
          <t>https://www.scopus.com/authid/detail.uri?authorId=25625157400</t>
        </is>
      </c>
      <c r="E348" s="317" t="n">
        <v>16</v>
      </c>
      <c r="F348" s="313" t="n">
        <v>44</v>
      </c>
      <c r="G348" s="313" t="n">
        <v>3</v>
      </c>
      <c r="H348" s="100" t="n">
        <v>6</v>
      </c>
      <c r="I348" s="100" t="n">
        <v>2</v>
      </c>
      <c r="J348" s="100" t="n">
        <v>1</v>
      </c>
      <c r="K348" s="28" t="n">
        <v>26</v>
      </c>
      <c r="L348" s="44" t="inlineStr">
        <is>
          <t>МСТ</t>
        </is>
      </c>
      <c r="M348" s="30" t="inlineStr">
        <is>
          <t>Да</t>
        </is>
      </c>
      <c r="N348" s="33">
        <f>HYPERLINK("https://scholar.google.com.ua/citations?user=Tz_E-2AAAAAJ","https://scholar.google.com.ua/citations?user=Tz_E-2AAAAAJ")</f>
        <v/>
      </c>
      <c r="O348" s="30" t="n">
        <v>49</v>
      </c>
      <c r="P348" s="30" t="n">
        <v>3</v>
      </c>
      <c r="Q348" s="33">
        <f>HYPERLINK("https://nure.ua/staff/nonna-yevgenivna-kulishova","https://nure.ua/staff/nonna-yevgenivna-kulishova")</f>
        <v/>
      </c>
      <c r="R348" s="63" t="inlineStr">
        <is>
          <t>Kulishova, N. Ye ; Kulishova, N. Ye ; Kulishova, N. ; Kulishova, N. E. ; Kulishova, Nonna ; Kulishova, Nonna Ye ; Kulishova, N.E. ; Kulishova, N</t>
        </is>
      </c>
      <c r="S348" s="13" t="n"/>
      <c r="T348" s="13" t="n"/>
      <c r="U348" s="13" t="n"/>
      <c r="V348" s="13" t="n"/>
      <c r="W348" s="13" t="n"/>
      <c r="X348" s="13" t="n"/>
      <c r="Y348" s="13" t="n"/>
      <c r="Z348" s="13" t="n"/>
    </row>
    <row r="349" ht="15.75" customHeight="1" s="303">
      <c r="A349" s="22" t="n">
        <v>3750</v>
      </c>
      <c r="B349" s="23" t="inlineStr">
        <is>
          <t>КУЛЯ ЮЛІЯ ЕДУАРДІВНА (СОСЕДКА Ю)</t>
        </is>
      </c>
      <c r="C349" s="24" t="inlineStr">
        <is>
          <t>https://orcid.org/0000-0001-6541-7913</t>
        </is>
      </c>
      <c r="D349" s="42" t="inlineStr">
        <is>
          <t>https://www.scopus.com/authid/detail.uri?authorId=57216484832</t>
        </is>
      </c>
      <c r="E349" s="313" t="n">
        <v>8</v>
      </c>
      <c r="F349" s="313" t="n">
        <v>9</v>
      </c>
      <c r="G349" s="313" t="n">
        <v>2</v>
      </c>
      <c r="H349" s="100" t="n">
        <v>1</v>
      </c>
      <c r="I349" s="100" t="n">
        <v>3</v>
      </c>
      <c r="J349" s="100" t="n">
        <v>1</v>
      </c>
      <c r="K349" s="58" t="n">
        <v>6</v>
      </c>
      <c r="L349" s="29" t="inlineStr">
        <is>
          <t>ІКІ</t>
        </is>
      </c>
      <c r="M349" s="59" t="n"/>
      <c r="N349" s="59" t="n"/>
      <c r="O349" s="59" t="n"/>
      <c r="P349" s="59" t="n"/>
      <c r="Q349" s="59" t="n"/>
      <c r="R349" s="63" t="inlineStr">
        <is>
          <t>Sosedka, Julia ; Kulya, Yulia ; Kulia, Y. ; Kulya, Y ; Sosedka, J</t>
        </is>
      </c>
      <c r="S349" s="13" t="n"/>
      <c r="T349" s="13" t="n"/>
      <c r="U349" s="13" t="n"/>
      <c r="V349" s="13" t="n"/>
      <c r="W349" s="13" t="n"/>
      <c r="X349" s="13" t="n"/>
      <c r="Y349" s="13" t="n"/>
      <c r="Z349" s="13" t="n"/>
    </row>
    <row r="350" ht="15.75" customHeight="1" s="303">
      <c r="A350" s="22" t="n">
        <v>1685</v>
      </c>
      <c r="B350" s="23" t="inlineStr">
        <is>
          <t>КУРДЕНКО ОЛЕКСАНДР ВАСИЛЬОВИЧ</t>
        </is>
      </c>
      <c r="C350" s="24" t="inlineStr">
        <is>
          <t>https://orcid.org/0000-0002-2127-230X</t>
        </is>
      </c>
      <c r="D350" s="42" t="inlineStr">
        <is>
          <t>https://www.scopus.com/authid/detail.uri?authorId=57221953157</t>
        </is>
      </c>
      <c r="E350" s="313" t="n">
        <v>1</v>
      </c>
      <c r="F350" s="313" t="n">
        <v>0</v>
      </c>
      <c r="G350" s="313" t="n">
        <v>0</v>
      </c>
      <c r="H350" s="100" t="n"/>
      <c r="I350" s="100" t="n"/>
      <c r="J350" s="100" t="n"/>
      <c r="K350" s="28" t="n">
        <v>11</v>
      </c>
      <c r="L350" s="29" t="inlineStr">
        <is>
          <t>ЕК</t>
        </is>
      </c>
      <c r="M350" s="30" t="inlineStr">
        <is>
          <t>Да</t>
        </is>
      </c>
      <c r="N350" s="33">
        <f>HYPERLINK("https://scholar.google.com/citations?user=4gWyV-8AAAAJ","https://scholar.google.com/citations?user=4gWyV-8AAAAJ")</f>
        <v/>
      </c>
      <c r="O350" s="30" t="n">
        <v>3</v>
      </c>
      <c r="P350" s="30" t="n">
        <v>1</v>
      </c>
      <c r="Q350" s="33">
        <f>HYPERLINK("https://nure.ua/staff/oleksandr-vasilovich-kurdenko","https://nure.ua/staff/oleksandr-vasilovich-kurdenko")</f>
        <v/>
      </c>
      <c r="R350" s="13" t="inlineStr">
        <is>
          <t>Kurdenko, O. ;  Kurdenko, Oleksandr ; Kurdenko, O</t>
        </is>
      </c>
      <c r="S350" s="13" t="n"/>
      <c r="T350" s="13" t="n"/>
      <c r="U350" s="13" t="n"/>
      <c r="V350" s="13" t="n"/>
      <c r="W350" s="13" t="n"/>
      <c r="X350" s="13" t="n"/>
      <c r="Y350" s="13" t="n"/>
      <c r="Z350" s="13" t="n"/>
    </row>
    <row r="351" ht="15.75" customHeight="1" s="303">
      <c r="A351" s="22" t="n">
        <v>912</v>
      </c>
      <c r="B351" s="23" t="inlineStr">
        <is>
          <t>КУРСЬКИЙ ЮРІЙ СЕРГІЙОВИЧ</t>
        </is>
      </c>
      <c r="C351" s="24" t="inlineStr">
        <is>
          <t>https://orcid.org/0000-0002-1333-2931</t>
        </is>
      </c>
      <c r="D351" s="42" t="inlineStr">
        <is>
          <t>https://www.scopus.com/authid/detail.uri?authorId=56568556700</t>
        </is>
      </c>
      <c r="E351" s="317" t="n">
        <v>14</v>
      </c>
      <c r="F351" s="313" t="n">
        <v>51</v>
      </c>
      <c r="G351" s="313" t="n">
        <v>4</v>
      </c>
      <c r="H351" s="100" t="n">
        <v>5</v>
      </c>
      <c r="I351" s="100" t="n">
        <v>1</v>
      </c>
      <c r="J351" s="100" t="n">
        <v>1</v>
      </c>
      <c r="K351" s="28" t="n">
        <v>7</v>
      </c>
      <c r="L351" s="44" t="inlineStr">
        <is>
          <t>ФОЕТ</t>
        </is>
      </c>
      <c r="M351" s="30" t="inlineStr">
        <is>
          <t>Да</t>
        </is>
      </c>
      <c r="N351" s="33">
        <f>HYPERLINK("https://scholar.google.com/citations?user=k_rSptQAAAAJ","https://scholar.google.com/citations?user=k_rSptQAAAAJ")</f>
        <v/>
      </c>
      <c r="O351" s="30" t="n">
        <v>159</v>
      </c>
      <c r="P351" s="30" t="n">
        <v>7</v>
      </c>
      <c r="Q351" s="33">
        <f>HYPERLINK("https://nure.ua/staff/yuriy-sergiyovich-kurskiy","https://nure.ua/staff/yuriy-sergiyovich-kurskiy")</f>
        <v/>
      </c>
      <c r="R351" s="63" t="inlineStr">
        <is>
          <t>Kurskoy, Yu S. ; Kurskoi, Yu S. ; Kurskoy, Yu S. ; Kurskoy, Yuriy S. ; Kurskoy, Yu. S. ; Kurskoy, Y.S.</t>
        </is>
      </c>
      <c r="S351" s="13" t="n"/>
      <c r="T351" s="13" t="n"/>
      <c r="U351" s="13" t="n"/>
      <c r="V351" s="13" t="n"/>
      <c r="W351" s="13" t="n"/>
      <c r="X351" s="13" t="n"/>
      <c r="Y351" s="13" t="n"/>
      <c r="Z351" s="13" t="n"/>
    </row>
    <row r="352" ht="15.75" customHeight="1" s="303">
      <c r="A352" s="22" t="n">
        <v>108</v>
      </c>
      <c r="B352" s="23" t="inlineStr">
        <is>
          <t>КУТУЗОВ МИХАЙЛО ЮРІЙОВИЧ</t>
        </is>
      </c>
      <c r="C352" s="24" t="n"/>
      <c r="D352" s="42" t="n"/>
      <c r="E352" s="314" t="n"/>
      <c r="F352" s="314" t="n"/>
      <c r="G352" s="314" t="n"/>
      <c r="H352" s="100" t="n"/>
      <c r="I352" s="100" t="n"/>
      <c r="J352" s="100" t="n"/>
      <c r="K352" s="28" t="n">
        <v>0</v>
      </c>
      <c r="L352" s="44" t="inlineStr">
        <is>
          <t>ФВС</t>
        </is>
      </c>
      <c r="M352" s="30" t="inlineStr">
        <is>
          <t>Да</t>
        </is>
      </c>
      <c r="N352" s="30" t="n"/>
      <c r="O352" s="30" t="n"/>
      <c r="P352" s="30" t="n"/>
      <c r="Q352" s="30" t="n"/>
      <c r="R352" s="12" t="n"/>
      <c r="S352" s="13" t="n"/>
      <c r="T352" s="13" t="n"/>
      <c r="U352" s="13" t="n"/>
      <c r="V352" s="13" t="n"/>
      <c r="W352" s="13" t="n"/>
      <c r="X352" s="13" t="n"/>
      <c r="Y352" s="13" t="n"/>
      <c r="Z352" s="13" t="n"/>
    </row>
    <row r="353" ht="15.75" customHeight="1" s="303">
      <c r="A353" s="22" t="n">
        <v>6213</v>
      </c>
      <c r="B353" s="23" t="inlineStr">
        <is>
          <t>КУХТІН СЕРГІЙ МИХАЙЛОВИЧ</t>
        </is>
      </c>
      <c r="C353" s="24" t="inlineStr">
        <is>
          <t>https://orcid.org/0000-0002-5636-8723</t>
        </is>
      </c>
      <c r="D353" s="42" t="inlineStr">
        <is>
          <t>https://www.scopus.com/authid/detail.uri?authorId=57205163256</t>
        </is>
      </c>
      <c r="E353" s="313" t="n">
        <v>3</v>
      </c>
      <c r="F353" s="313" t="n">
        <v>1</v>
      </c>
      <c r="G353" s="313" t="n">
        <v>1</v>
      </c>
      <c r="H353" s="100" t="n">
        <v>1</v>
      </c>
      <c r="I353" s="100" t="n">
        <v>0</v>
      </c>
      <c r="J353" s="100" t="n">
        <v>0</v>
      </c>
      <c r="K353" s="28" t="n">
        <v>16</v>
      </c>
      <c r="L353" s="44" t="inlineStr">
        <is>
          <t>ФОЕТ</t>
        </is>
      </c>
      <c r="M353" s="30" t="inlineStr">
        <is>
          <t>Да</t>
        </is>
      </c>
      <c r="N353" s="30" t="n"/>
      <c r="O353" s="30" t="n"/>
      <c r="P353" s="30" t="n"/>
      <c r="Q353" s="33">
        <f>HYPERLINK("https://nure.ua/staff/sergiy-mihaylovich-kuhtin","https://nure.ua/staff/sergiy-mihaylovich-kuhtin")</f>
        <v/>
      </c>
      <c r="R353" s="63" t="inlineStr">
        <is>
          <t>Kukhtin, S. M. ; Kukhtin, S. M. ; Kukhtin, S. K.</t>
        </is>
      </c>
      <c r="S353" s="13" t="n"/>
      <c r="T353" s="13" t="n"/>
      <c r="U353" s="13" t="n"/>
      <c r="V353" s="13" t="n"/>
      <c r="W353" s="13" t="n"/>
      <c r="X353" s="13" t="n"/>
      <c r="Y353" s="13" t="n"/>
      <c r="Z353" s="13" t="n"/>
    </row>
    <row r="354" ht="15.75" customHeight="1" s="303">
      <c r="A354" s="22" t="n">
        <v>7161</v>
      </c>
      <c r="B354" s="23" t="inlineStr">
        <is>
          <t>КУЧУК ГЕОРГІЙ АНАТОЛІЙОВИЧ</t>
        </is>
      </c>
      <c r="C354" s="24" t="inlineStr">
        <is>
          <t>https://orcid.org/0000-0002-2862-438X</t>
        </is>
      </c>
      <c r="D354" s="42" t="inlineStr">
        <is>
          <t>https://www.scopus.com/authid/detail.uri?authorId=57057781300</t>
        </is>
      </c>
      <c r="E354" s="313" t="n">
        <v>26</v>
      </c>
      <c r="F354" s="313" t="n">
        <v>183</v>
      </c>
      <c r="G354" s="313" t="n">
        <v>10</v>
      </c>
      <c r="H354" s="100" t="n">
        <v>4</v>
      </c>
      <c r="I354" s="100" t="n">
        <v>2</v>
      </c>
      <c r="J354" s="100" t="n">
        <v>1</v>
      </c>
      <c r="K354" s="28" t="n">
        <v>5</v>
      </c>
      <c r="L354" s="29" t="n"/>
      <c r="M354" s="30" t="inlineStr">
        <is>
          <t>Да</t>
        </is>
      </c>
      <c r="N354" s="33">
        <f>HYPERLINK("https://scholar.google.com/citations?user=gHejYRUAAAAJ","https://scholar.google.com/citations?user=gHejYRUAAAAJ")</f>
        <v/>
      </c>
      <c r="O354" s="30" t="n">
        <v>1695</v>
      </c>
      <c r="P354" s="30" t="n">
        <v>28</v>
      </c>
      <c r="Q354" s="33">
        <f>HYPERLINK("https://nure.ua/staff/georgiy-anatoliyovich-kuchuk","https://nure.ua/staff/georgiy-anatoliyovich-kuchuk")</f>
        <v/>
      </c>
      <c r="R354" s="63" t="inlineStr">
        <is>
          <t>Kuchuk, Heorhii ; Kuchuk, Georgiy ; Kuchuk, G. ; Kuchuk, Heorgii ; Kuchuk, H.</t>
        </is>
      </c>
      <c r="S354" s="13" t="n"/>
      <c r="T354" s="13" t="n"/>
      <c r="U354" s="13" t="n"/>
      <c r="V354" s="13" t="n"/>
      <c r="W354" s="13" t="n"/>
      <c r="X354" s="13" t="n"/>
      <c r="Y354" s="13" t="n"/>
      <c r="Z354" s="13" t="n"/>
    </row>
    <row r="355" ht="15.75" customHeight="1" s="303">
      <c r="A355" s="22" t="n">
        <v>6419</v>
      </c>
      <c r="B355" s="23" t="inlineStr">
        <is>
          <t>ЛАНОВИЙ ОЛЕКСІЙ ФЕЛІКСОВИЧ</t>
        </is>
      </c>
      <c r="C355" s="24" t="inlineStr">
        <is>
          <t>https://orcid.org/0000-0002-4504-4301</t>
        </is>
      </c>
      <c r="D355" s="42" t="n"/>
      <c r="E355" s="314" t="n"/>
      <c r="F355" s="314" t="n"/>
      <c r="G355" s="314" t="n"/>
      <c r="H355" s="100" t="n"/>
      <c r="I355" s="100" t="n"/>
      <c r="J355" s="100" t="n"/>
      <c r="K355" s="28" t="n">
        <v>7</v>
      </c>
      <c r="L355" s="44" t="inlineStr">
        <is>
          <t>ПІ</t>
        </is>
      </c>
      <c r="M355" s="30" t="inlineStr">
        <is>
          <t>Да</t>
        </is>
      </c>
      <c r="N355" s="33">
        <f>HYPERLINK("https://scholar.google.com/citations?user=TBBUlMAAAAAJ","https://scholar.google.com/citations?user=TBBUlMAAAAAJ")</f>
        <v/>
      </c>
      <c r="O355" s="30" t="n">
        <v>13</v>
      </c>
      <c r="P355" s="30" t="n">
        <v>2</v>
      </c>
      <c r="Q355" s="33">
        <f>HYPERLINK("https://nure.ua/staff/oleksiy-feliksovich-lanoviy","https://nure.ua/staff/oleksiy-feliksovich-lanoviy")</f>
        <v/>
      </c>
      <c r="R355" s="12" t="n"/>
      <c r="S355" s="13" t="n"/>
      <c r="T355" s="13" t="n"/>
      <c r="U355" s="13" t="n"/>
      <c r="V355" s="13" t="n"/>
      <c r="W355" s="13" t="n"/>
      <c r="X355" s="13" t="n"/>
      <c r="Y355" s="13" t="n"/>
      <c r="Z355" s="13" t="n"/>
    </row>
    <row r="356" ht="15.75" customHeight="1" s="303">
      <c r="A356" s="22" t="n">
        <v>260</v>
      </c>
      <c r="B356" s="23" t="inlineStr">
        <is>
          <t>ЛАРЧЕНКО ЛІНА ВІКТОРІВНА</t>
        </is>
      </c>
      <c r="C356" s="24" t="inlineStr">
        <is>
          <t>https://orcid.org/0000-0002-4326-1601</t>
        </is>
      </c>
      <c r="D356" s="42" t="inlineStr">
        <is>
          <t>https://www.scopus.com/authid/detail.uri?authorId=57194415994&amp;amp;eid=2-s2.0-85020027868</t>
        </is>
      </c>
      <c r="E356" s="313" t="n">
        <v>2</v>
      </c>
      <c r="F356" s="313" t="n">
        <v>4</v>
      </c>
      <c r="G356" s="313" t="n">
        <v>1</v>
      </c>
      <c r="H356" s="100" t="n">
        <v>0</v>
      </c>
      <c r="I356" s="100" t="n">
        <v>0</v>
      </c>
      <c r="J356" s="100" t="n">
        <v>0</v>
      </c>
      <c r="K356" s="28" t="n">
        <v>10</v>
      </c>
      <c r="L356" s="45" t="inlineStr">
        <is>
          <t>АПОТ</t>
        </is>
      </c>
      <c r="M356" s="30" t="inlineStr">
        <is>
          <t>Да</t>
        </is>
      </c>
      <c r="N356" s="33">
        <f>HYPERLINK("https://scholar.google.com/citations?user=zbAmFGoAAAAJ","https://scholar.google.com/citations?user=zbAmFGoAAAAJ")</f>
        <v/>
      </c>
      <c r="O356" s="30" t="n">
        <v>5</v>
      </c>
      <c r="P356" s="30" t="n">
        <v>1</v>
      </c>
      <c r="Q356" s="33">
        <f>HYPERLINK("https://nure.ua/staff/lina-viktorivna-larchenko","https://nure.ua/staff/lina-viktorivna-larchenko")</f>
        <v/>
      </c>
      <c r="R356" s="63" t="inlineStr">
        <is>
          <t>Larchenko, Lina ; Larchenko, L. V. ; Larchenko, L.V.</t>
        </is>
      </c>
      <c r="S356" s="13" t="n"/>
      <c r="T356" s="13" t="n"/>
      <c r="U356" s="13" t="n"/>
      <c r="V356" s="13" t="n"/>
      <c r="W356" s="13" t="n"/>
      <c r="X356" s="13" t="n"/>
      <c r="Y356" s="13" t="n"/>
      <c r="Z356" s="13" t="n"/>
    </row>
    <row r="357" ht="15.75" customHeight="1" s="303">
      <c r="A357" s="22" t="n">
        <v>7628</v>
      </c>
      <c r="B357" s="23" t="inlineStr">
        <is>
          <t>ЛЕБЕДЕНКО ТЕТЯНА МИКОЛАЇВНА</t>
        </is>
      </c>
      <c r="C357" s="24" t="inlineStr">
        <is>
          <t>https://orcid.org/0000-0003-4906-4323</t>
        </is>
      </c>
      <c r="D357" s="42" t="inlineStr">
        <is>
          <t>https://www.scopus.com/authid/detail.uri?authorId=57188749876</t>
        </is>
      </c>
      <c r="E357" s="317" t="n">
        <v>12</v>
      </c>
      <c r="F357" s="313" t="n">
        <v>52</v>
      </c>
      <c r="G357" s="313" t="n">
        <v>4</v>
      </c>
      <c r="H357" s="100" t="n">
        <v>5</v>
      </c>
      <c r="I357" s="100" t="n">
        <v>9</v>
      </c>
      <c r="J357" s="100" t="n">
        <v>1</v>
      </c>
      <c r="K357" s="28" t="n">
        <v>6</v>
      </c>
      <c r="L357" s="29" t="inlineStr">
        <is>
          <t>ІКІ</t>
        </is>
      </c>
      <c r="M357" s="30" t="inlineStr">
        <is>
          <t>Да</t>
        </is>
      </c>
      <c r="N357" s="33">
        <f>HYPERLINK("https://scholar.google.com/citations?hl=ru&amp;user=YPzrPQYAAAAJ","https://scholar.google.com/citations?hl=ru&amp;user=YPzrPQYAAAAJ")</f>
        <v/>
      </c>
      <c r="O357" s="30" t="n">
        <v>76</v>
      </c>
      <c r="P357" s="30" t="n">
        <v>6</v>
      </c>
      <c r="Q357" s="33">
        <f>HYPERLINK("https://nure.ua/staff/tetjana-mikolaivna-lebedenko","https://nure.ua/staff/tetjana-mikolaivna-lebedenko")</f>
        <v/>
      </c>
      <c r="R357" s="63" t="inlineStr">
        <is>
          <t>Lebedenko, Tetiana ; Lebedenko, T. N.</t>
        </is>
      </c>
      <c r="S357" s="13" t="n"/>
      <c r="T357" s="13" t="n"/>
      <c r="U357" s="13" t="n"/>
      <c r="V357" s="13" t="n"/>
      <c r="W357" s="13" t="n"/>
      <c r="X357" s="13" t="n"/>
      <c r="Y357" s="13" t="n"/>
      <c r="Z357" s="13" t="n"/>
    </row>
    <row r="358" ht="15.75" customHeight="1" s="303">
      <c r="A358" s="22" t="n"/>
      <c r="B358" s="23" t="inlineStr">
        <is>
          <t>ЛЕБЕДЄВ ВАЛЕНТИН ОЛЕГОВИЧ</t>
        </is>
      </c>
      <c r="C358" s="24" t="n"/>
      <c r="D358" s="42" t="inlineStr">
        <is>
          <t>https://www.scopus.com/authid/detail.uri?authorId=57201779203</t>
        </is>
      </c>
      <c r="E358" s="317" t="n">
        <v>7</v>
      </c>
      <c r="F358" s="313" t="n">
        <v>12</v>
      </c>
      <c r="G358" s="313" t="n">
        <v>2</v>
      </c>
      <c r="H358" s="100" t="n"/>
      <c r="I358" s="100" t="n"/>
      <c r="J358" s="100" t="n"/>
      <c r="K358" s="28" t="n"/>
      <c r="L358" s="29" t="inlineStr">
        <is>
          <t>ЕОМ</t>
        </is>
      </c>
      <c r="M358" s="30" t="inlineStr">
        <is>
          <t>Да</t>
        </is>
      </c>
      <c r="N358" s="30" t="n"/>
      <c r="O358" s="30" t="n"/>
      <c r="P358" s="30" t="n"/>
      <c r="Q358" s="30" t="n"/>
      <c r="R358" s="63" t="inlineStr">
        <is>
          <t>Lebediev, Valentyn ; Lebediev, V.</t>
        </is>
      </c>
      <c r="S358" s="13" t="n"/>
      <c r="T358" s="13" t="n"/>
      <c r="U358" s="13" t="n"/>
      <c r="V358" s="13" t="n"/>
      <c r="W358" s="13" t="n"/>
      <c r="X358" s="13" t="n"/>
      <c r="Y358" s="13" t="n"/>
      <c r="Z358" s="13" t="n"/>
    </row>
    <row r="359" ht="15.75" customHeight="1" s="303">
      <c r="A359" s="22" t="n">
        <v>5718</v>
      </c>
      <c r="B359" s="23" t="inlineStr">
        <is>
          <t>ЛЕБЕДЄВ ОЛЕГ ГРИГОРОВИЧ</t>
        </is>
      </c>
      <c r="C359" s="24" t="inlineStr">
        <is>
          <t>https://orcid.org/0000-0001-5998-0136</t>
        </is>
      </c>
      <c r="D359" s="42" t="inlineStr">
        <is>
          <t>https://www.scopus.com/authid/detail.uri?authorId=15069216000</t>
        </is>
      </c>
      <c r="E359" s="317" t="n">
        <v>7</v>
      </c>
      <c r="F359" s="313" t="n">
        <v>5</v>
      </c>
      <c r="G359" s="313" t="n">
        <v>2</v>
      </c>
      <c r="H359" s="100" t="n">
        <v>1</v>
      </c>
      <c r="I359" s="100" t="n">
        <v>0</v>
      </c>
      <c r="J359" s="100" t="n">
        <v>0</v>
      </c>
      <c r="K359" s="58" t="n">
        <v>13</v>
      </c>
      <c r="L359" s="29" t="inlineStr">
        <is>
          <t>ЕОМ</t>
        </is>
      </c>
      <c r="M359" s="59" t="inlineStr">
        <is>
          <t>Да</t>
        </is>
      </c>
      <c r="N359" s="60">
        <f>HYPERLINK("https://scholar.google.com.ua/citations?hl=ru&amp;user=lZhKAZwAAAAJ","https://scholar.google.com.ua/citations?hl=ru&amp;user=lZhKAZwAAAAJ")</f>
        <v/>
      </c>
      <c r="O359" s="59" t="n">
        <v>20</v>
      </c>
      <c r="P359" s="59" t="n">
        <v>2</v>
      </c>
      <c r="Q359" s="60">
        <f>HYPERLINK("https://nure.ua/staff/oleg-grigorovich-lebedyev","https://nure.ua/staff/oleg-grigorovich-lebedyev")</f>
        <v/>
      </c>
      <c r="R359" s="63" t="inlineStr">
        <is>
          <t xml:space="preserve">Lebedev, OG ; Lebediev, O. ; </t>
        </is>
      </c>
      <c r="S359" s="13" t="n"/>
      <c r="T359" s="13" t="n"/>
      <c r="U359" s="13" t="n"/>
      <c r="V359" s="13" t="n"/>
      <c r="W359" s="13" t="n"/>
      <c r="X359" s="13" t="n"/>
      <c r="Y359" s="13" t="n"/>
      <c r="Z359" s="13" t="n"/>
    </row>
    <row r="360" ht="15.75" customHeight="1" s="303">
      <c r="A360" s="22" t="n">
        <v>6628</v>
      </c>
      <c r="B360" s="23" t="inlineStr">
        <is>
          <t>ЛЕБЕДЄВА КАТЕРИНА ОЛЕГІВНА</t>
        </is>
      </c>
      <c r="C360" s="24" t="n"/>
      <c r="D360" s="42" t="n"/>
      <c r="E360" s="314" t="n"/>
      <c r="F360" s="314" t="n"/>
      <c r="G360" s="314" t="n"/>
      <c r="H360" s="100" t="n"/>
      <c r="I360" s="100" t="n"/>
      <c r="J360" s="100" t="n"/>
      <c r="K360" s="28" t="n">
        <v>0</v>
      </c>
      <c r="L360" s="39" t="inlineStr">
        <is>
          <t>ІМ</t>
        </is>
      </c>
      <c r="M360" s="30" t="inlineStr">
        <is>
          <t>Да</t>
        </is>
      </c>
      <c r="N360" s="33">
        <f>HYPERLINK("https://scholar.google.com/citations?view_op=list_works&amp;hl=ru&amp;user=xpaJ_qAAAAAJ","https://scholar.google.com/citations?view_op=list_works&amp;hl=ru&amp;user=xpaJ_qAAAAAJ")</f>
        <v/>
      </c>
      <c r="O360" s="30" t="n">
        <v>4</v>
      </c>
      <c r="P360" s="30" t="n">
        <v>1</v>
      </c>
      <c r="Q360" s="33">
        <f>HYPERLINK("https://nure.ua/staff/lebedieva-katerina-olegivna","https://nure.ua/staff/lebedieva-katerina-olegivna")</f>
        <v/>
      </c>
      <c r="R360" s="12" t="n"/>
      <c r="S360" s="13" t="n"/>
      <c r="T360" s="13" t="n"/>
      <c r="U360" s="13" t="n"/>
      <c r="V360" s="13" t="n"/>
      <c r="W360" s="13" t="n"/>
      <c r="X360" s="13" t="n"/>
      <c r="Y360" s="13" t="n"/>
      <c r="Z360" s="13" t="n"/>
    </row>
    <row r="361" ht="15.75" customHeight="1" s="303">
      <c r="A361" s="22" t="n">
        <v>4913</v>
      </c>
      <c r="B361" s="23" t="inlineStr">
        <is>
          <t>ЛЕБЬОДКІНА АЛЛА ЮРІЇВНА</t>
        </is>
      </c>
      <c r="C361" s="24" t="inlineStr">
        <is>
          <t>http://orcid.org/0000-0002-7670-9484</t>
        </is>
      </c>
      <c r="D361" s="42" t="n"/>
      <c r="E361" s="314" t="n"/>
      <c r="F361" s="314" t="n"/>
      <c r="G361" s="314" t="n"/>
      <c r="H361" s="100" t="n"/>
      <c r="I361" s="100" t="n"/>
      <c r="J361" s="100" t="n"/>
      <c r="K361" s="28" t="n">
        <v>1</v>
      </c>
      <c r="L361" s="29" t="inlineStr">
        <is>
          <t>ЕОМ</t>
        </is>
      </c>
      <c r="M361" s="30" t="inlineStr">
        <is>
          <t>Да</t>
        </is>
      </c>
      <c r="N361" s="30" t="n"/>
      <c r="O361" s="30" t="n"/>
      <c r="P361" s="30" t="n"/>
      <c r="Q361" s="33">
        <f>HYPERLINK("https://nure.ua/staff/alla-juriivna-lebodkina","https://nure.ua/staff/alla-juriivna-lebodkina")</f>
        <v/>
      </c>
      <c r="R361" s="12" t="n"/>
      <c r="S361" s="13" t="n"/>
      <c r="T361" s="13" t="n"/>
      <c r="U361" s="13" t="n"/>
      <c r="V361" s="13" t="n"/>
      <c r="W361" s="13" t="n"/>
      <c r="X361" s="13" t="n"/>
      <c r="Y361" s="13" t="n"/>
      <c r="Z361" s="13" t="n"/>
    </row>
    <row r="362" ht="15.75" customHeight="1" s="303">
      <c r="A362" s="22" t="n">
        <v>965</v>
      </c>
      <c r="B362" s="23" t="inlineStr">
        <is>
          <t>ЛЕВИКІН ВІКТОР МАКАРОВИЧ</t>
        </is>
      </c>
      <c r="C362" s="24" t="inlineStr">
        <is>
          <t>https://orcid.org/0000-0002-7929-515X</t>
        </is>
      </c>
      <c r="D362" s="42" t="inlineStr">
        <is>
          <t>https://www.scopus.com/authid/detail.uri?authorId=57195480506</t>
        </is>
      </c>
      <c r="E362" s="313" t="n">
        <v>5</v>
      </c>
      <c r="F362" s="313" t="n">
        <v>14</v>
      </c>
      <c r="G362" s="313" t="n">
        <v>2</v>
      </c>
      <c r="H362" s="100" t="n"/>
      <c r="I362" s="100" t="n"/>
      <c r="J362" s="100" t="n"/>
      <c r="K362" s="28" t="n">
        <v>162</v>
      </c>
      <c r="L362" s="44" t="inlineStr">
        <is>
          <t>ІУС</t>
        </is>
      </c>
      <c r="M362" s="30" t="inlineStr">
        <is>
          <t>Да</t>
        </is>
      </c>
      <c r="N362" s="33">
        <f>HYPERLINK("https://scholar.google.com/citations?user=Hxo5tNsAAAAJ","https://scholar.google.com/citations?user=Hxo5tNsAAAAJ")</f>
        <v/>
      </c>
      <c r="O362" s="30" t="n">
        <v>365</v>
      </c>
      <c r="P362" s="30" t="n">
        <v>7</v>
      </c>
      <c r="Q362" s="33">
        <f>HYPERLINK("https://nure.ua/staff/viktor-makarovich-levikin","https://nure.ua/staff/viktor-makarovich-levikin")</f>
        <v/>
      </c>
      <c r="R362" s="63" t="inlineStr">
        <is>
          <t>Levykin, Viktor ; Levykin, Victor</t>
        </is>
      </c>
      <c r="S362" s="13" t="n"/>
      <c r="T362" s="13" t="n"/>
      <c r="U362" s="13" t="n"/>
      <c r="V362" s="13" t="n"/>
      <c r="W362" s="13" t="n"/>
      <c r="X362" s="13" t="n"/>
      <c r="Y362" s="13" t="n"/>
      <c r="Z362" s="13" t="n"/>
    </row>
    <row r="363" ht="15.75" customHeight="1" s="303">
      <c r="A363" s="22" t="n">
        <v>4344</v>
      </c>
      <c r="B363" s="23" t="inlineStr">
        <is>
          <t>ЛЕВИКІН ІГОР ВІКТОРОВИЧ</t>
        </is>
      </c>
      <c r="C363" s="24" t="inlineStr">
        <is>
          <t>http://orcid.org/0000-0001-8086-237X</t>
        </is>
      </c>
      <c r="D363" s="42" t="inlineStr">
        <is>
          <t>https://www.scopus.com/authid/detail.uri?authorId=57203150183</t>
        </is>
      </c>
      <c r="E363" s="313" t="n">
        <v>3</v>
      </c>
      <c r="F363" s="313" t="n">
        <v>9</v>
      </c>
      <c r="G363" s="313" t="n">
        <v>1</v>
      </c>
      <c r="H363" s="100" t="n"/>
      <c r="I363" s="100" t="n"/>
      <c r="J363" s="100" t="n"/>
      <c r="K363" s="28" t="n">
        <v>23</v>
      </c>
      <c r="L363" s="44" t="inlineStr">
        <is>
          <t>МСТ</t>
        </is>
      </c>
      <c r="M363" s="30" t="inlineStr">
        <is>
          <t>Да</t>
        </is>
      </c>
      <c r="N363" s="30" t="n"/>
      <c r="O363" s="30" t="n"/>
      <c r="P363" s="30" t="n"/>
      <c r="Q363" s="30" t="n"/>
      <c r="R363" s="63" t="inlineStr">
        <is>
          <t>Ihor, Levykin ; Levykin, I.</t>
        </is>
      </c>
      <c r="S363" s="13" t="n"/>
      <c r="T363" s="13" t="n"/>
      <c r="U363" s="13" t="n"/>
      <c r="V363" s="13" t="n"/>
      <c r="W363" s="13" t="n"/>
      <c r="X363" s="13" t="n"/>
      <c r="Y363" s="13" t="n"/>
      <c r="Z363" s="13" t="n"/>
    </row>
    <row r="364" ht="15.75" customHeight="1" s="303">
      <c r="A364" s="76" t="n">
        <v>7987</v>
      </c>
      <c r="B364" s="23" t="inlineStr">
        <is>
          <t>ЛЕВЧЕНКО ЄВГЕНІЙ ВАСИЛЬОВИЧ</t>
        </is>
      </c>
      <c r="C364" s="77" t="n"/>
      <c r="D364" s="78" t="inlineStr">
        <is>
          <t>https://www.scopus.com/authid/detail.uri?authorId=7005842812</t>
        </is>
      </c>
      <c r="E364" s="313" t="n">
        <v>21</v>
      </c>
      <c r="F364" s="313" t="n">
        <v>15</v>
      </c>
      <c r="G364" s="313" t="n">
        <v>2</v>
      </c>
      <c r="H364" s="79" t="n"/>
      <c r="I364" s="79" t="n"/>
      <c r="J364" s="79" t="n"/>
      <c r="K364" s="80" t="n">
        <v>11</v>
      </c>
      <c r="L364" s="29" t="n"/>
      <c r="M364" s="81" t="n"/>
      <c r="N364" s="81" t="n"/>
      <c r="O364" s="81" t="n"/>
      <c r="P364" s="81" t="n"/>
      <c r="Q364" s="81" t="n"/>
      <c r="R364" s="12" t="n"/>
      <c r="S364" s="13" t="n"/>
      <c r="T364" s="13" t="n"/>
      <c r="U364" s="13" t="n"/>
      <c r="V364" s="13" t="n"/>
      <c r="W364" s="13" t="n"/>
      <c r="X364" s="13" t="n"/>
      <c r="Y364" s="13" t="n"/>
      <c r="Z364" s="13" t="n"/>
    </row>
    <row r="365" ht="15.75" customHeight="1" s="303">
      <c r="A365" s="22" t="n">
        <v>4070</v>
      </c>
      <c r="B365" s="23" t="inlineStr">
        <is>
          <t>ЛЕМЕШКО ОЛЕКСАНДР ВІТАЛІЙОВИЧ</t>
        </is>
      </c>
      <c r="C365" s="24" t="inlineStr">
        <is>
          <t>https://orcid.org/0000-0002-0609-6520</t>
        </is>
      </c>
      <c r="D365" s="42" t="inlineStr">
        <is>
          <t>https://www.scopus.com/authid/detail.uri?authorId=24479782800</t>
        </is>
      </c>
      <c r="E365" s="313" t="n">
        <v>130</v>
      </c>
      <c r="F365" s="313" t="n">
        <v>830</v>
      </c>
      <c r="G365" s="313" t="n">
        <v>17</v>
      </c>
      <c r="H365" s="100" t="n">
        <v>45</v>
      </c>
      <c r="I365" s="100" t="n">
        <v>126</v>
      </c>
      <c r="J365" s="100" t="n">
        <v>6</v>
      </c>
      <c r="K365" s="28" t="n">
        <v>112</v>
      </c>
      <c r="L365" s="29" t="inlineStr">
        <is>
          <t>ІКІ</t>
        </is>
      </c>
      <c r="M365" s="30" t="inlineStr">
        <is>
          <t>Да</t>
        </is>
      </c>
      <c r="N365" s="30" t="n"/>
      <c r="O365" s="30" t="n"/>
      <c r="P365" s="30" t="n"/>
      <c r="Q365" s="30" t="n"/>
      <c r="R365" s="63" t="inlineStr">
        <is>
          <t>Lemeshko, Oleksandr ; Lemeshko, Olexandr ; Lemeshko, Oleksandr V. ; Lemeshko, O. V. ; Lemeshko, Olexander ; Lemeshko, A. V. ; Lemeshko, Olexandr V. ; Oleksandr, Lemeshko ; Lemeshko, Alexander ; Olexandr, Lemeshko ; Lemeshko, Alexandr ; Lemeshko O.</t>
        </is>
      </c>
      <c r="S365" s="13" t="n"/>
      <c r="T365" s="13" t="n"/>
      <c r="U365" s="13" t="n"/>
      <c r="V365" s="13" t="n"/>
      <c r="W365" s="13" t="n"/>
      <c r="X365" s="13" t="n"/>
      <c r="Y365" s="13" t="n"/>
      <c r="Z365" s="13" t="n"/>
    </row>
    <row r="366" ht="15.75" customHeight="1" s="303">
      <c r="A366" s="34" t="n">
        <v>3646</v>
      </c>
      <c r="B366" s="49" t="inlineStr">
        <is>
          <t>ЛЕОНІДОВ ВОЛОДИМИР ІВАНОВИЧ</t>
        </is>
      </c>
      <c r="C366" s="35" t="inlineStr">
        <is>
          <t>https://orcid.org/0000-0001-5218-3177</t>
        </is>
      </c>
      <c r="D366" s="36" t="inlineStr">
        <is>
          <t>https://www.scopus.com/authid/detail.uri?authorId=6701699223</t>
        </is>
      </c>
      <c r="E366" s="313" t="n">
        <v>12</v>
      </c>
      <c r="F366" s="313" t="n">
        <v>36</v>
      </c>
      <c r="G366" s="313" t="n">
        <v>4</v>
      </c>
      <c r="H366" s="37" t="n">
        <v>3</v>
      </c>
      <c r="I366" s="37" t="n">
        <v>7</v>
      </c>
      <c r="J366" s="37" t="n">
        <v>1</v>
      </c>
      <c r="K366" s="38" t="n">
        <v>22</v>
      </c>
      <c r="L366" s="40" t="n"/>
      <c r="M366" s="40" t="inlineStr">
        <is>
          <t>Нет</t>
        </is>
      </c>
      <c r="N366" s="40" t="n"/>
      <c r="O366" s="40" t="n"/>
      <c r="P366" s="40" t="n"/>
      <c r="Q366" s="40" t="n"/>
      <c r="R366" s="82" t="inlineStr">
        <is>
          <t>Leonidov, V. I. ; Leonidov, V. I. ; Leonidov, V., I ; Leonidov, V.I.</t>
        </is>
      </c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 s="303">
      <c r="A367" s="22" t="n">
        <v>296</v>
      </c>
      <c r="B367" s="23" t="inlineStr">
        <is>
          <t>ЛЕПЕЙКО ТЕТЯНА ІВАНІВНА</t>
        </is>
      </c>
      <c r="C367" s="24" t="inlineStr">
        <is>
          <t>https://orcid.org/0000-0001-8667-509X</t>
        </is>
      </c>
      <c r="D367" s="42" t="inlineStr">
        <is>
          <t>https://www.scopus.com/authid/detail.uri?authorId=57188702915</t>
        </is>
      </c>
      <c r="E367" s="313" t="n">
        <v>5</v>
      </c>
      <c r="F367" s="313" t="n">
        <v>3</v>
      </c>
      <c r="G367" s="313" t="n">
        <v>1</v>
      </c>
      <c r="H367" s="100" t="n">
        <v>2</v>
      </c>
      <c r="I367" s="100" t="n">
        <v>0</v>
      </c>
      <c r="J367" s="100" t="n">
        <v>0</v>
      </c>
      <c r="K367" s="28" t="n">
        <v>0</v>
      </c>
      <c r="L367" s="29" t="n"/>
      <c r="M367" s="30" t="inlineStr">
        <is>
          <t>Да</t>
        </is>
      </c>
      <c r="N367" s="30" t="n"/>
      <c r="O367" s="30" t="n"/>
      <c r="P367" s="30" t="n"/>
      <c r="Q367" s="30" t="n"/>
      <c r="R367" s="63" t="inlineStr">
        <is>
          <t>Lepeyko, Tetyana ; Lepeyko, T. ; Tetyana, Lepeyko</t>
        </is>
      </c>
      <c r="S367" s="13" t="n"/>
      <c r="T367" s="13" t="n"/>
      <c r="U367" s="13" t="n"/>
      <c r="V367" s="13" t="n"/>
      <c r="W367" s="13" t="n"/>
      <c r="X367" s="13" t="n"/>
      <c r="Y367" s="13" t="n"/>
      <c r="Z367" s="13" t="n"/>
    </row>
    <row r="368" ht="15.75" customHeight="1" s="303">
      <c r="A368" s="22" t="n">
        <v>3953</v>
      </c>
      <c r="B368" s="23" t="inlineStr">
        <is>
          <t>ЛЕЩИНСЬКА ІРИНА ОЛЕКСАНДРІВНА</t>
        </is>
      </c>
      <c r="C368" s="55" t="inlineStr">
        <is>
          <t>https://orcid.org/0000-0002-8737-4595</t>
        </is>
      </c>
      <c r="D368" s="55" t="inlineStr">
        <is>
          <t>https://www.scopus.com/authid/detail.uri?authorId=57210284937</t>
        </is>
      </c>
      <c r="E368" s="313" t="n">
        <v>2</v>
      </c>
      <c r="F368" s="313" t="n">
        <v>8</v>
      </c>
      <c r="G368" s="313" t="n">
        <v>1</v>
      </c>
      <c r="H368" s="100" t="n"/>
      <c r="I368" s="100" t="n"/>
      <c r="J368" s="100" t="n"/>
      <c r="K368" s="28" t="n">
        <v>10</v>
      </c>
      <c r="L368" s="44" t="inlineStr">
        <is>
          <t>ПІ</t>
        </is>
      </c>
      <c r="M368" s="30" t="inlineStr">
        <is>
          <t>Да</t>
        </is>
      </c>
      <c r="N368" s="30" t="n"/>
      <c r="O368" s="30" t="n"/>
      <c r="P368" s="30" t="n"/>
      <c r="Q368" s="30" t="n"/>
      <c r="R368" s="63" t="inlineStr">
        <is>
          <t>Leshchynska, Irina ; Leshchynska, I.</t>
        </is>
      </c>
      <c r="S368" s="13" t="n"/>
      <c r="T368" s="13" t="n"/>
      <c r="U368" s="13" t="n"/>
      <c r="V368" s="13" t="n"/>
      <c r="W368" s="13" t="n"/>
      <c r="X368" s="13" t="n"/>
      <c r="Y368" s="13" t="n"/>
      <c r="Z368" s="13" t="n"/>
    </row>
    <row r="369" ht="15.75" customHeight="1" s="303">
      <c r="A369" s="22" t="n">
        <v>3296</v>
      </c>
      <c r="B369" s="23" t="inlineStr">
        <is>
          <t>ЛЕЩИНСЬКИЙ ВОЛОДИМИР ОЛЕКСАНДРОВИЧ</t>
        </is>
      </c>
      <c r="C369" s="24" t="inlineStr">
        <is>
          <t>https://orcid.org/0000-0002-8690-5702</t>
        </is>
      </c>
      <c r="D369" s="55" t="inlineStr">
        <is>
          <t>https://www.scopus.com/authid/detail.uri?authorId=57210290233</t>
        </is>
      </c>
      <c r="E369" s="313" t="n">
        <v>5</v>
      </c>
      <c r="F369" s="313" t="n">
        <v>11</v>
      </c>
      <c r="G369" s="313" t="n">
        <v>2</v>
      </c>
      <c r="H369" s="100" t="n">
        <v>1</v>
      </c>
      <c r="I369" s="100" t="n">
        <v>0</v>
      </c>
      <c r="J369" s="100" t="n">
        <v>0</v>
      </c>
      <c r="K369" s="28" t="n">
        <v>7</v>
      </c>
      <c r="L369" s="44" t="inlineStr">
        <is>
          <t>ПІ</t>
        </is>
      </c>
      <c r="M369" s="30" t="inlineStr">
        <is>
          <t>Да</t>
        </is>
      </c>
      <c r="N369" s="30" t="n"/>
      <c r="O369" s="30" t="n"/>
      <c r="P369" s="30" t="n"/>
      <c r="Q369" s="30" t="n"/>
      <c r="R369" s="12" t="inlineStr">
        <is>
          <t>Leshchinsky, V. A. ; Leshchynskyi, V.</t>
        </is>
      </c>
      <c r="S369" s="13" t="n"/>
      <c r="T369" s="13" t="n"/>
      <c r="U369" s="13" t="n"/>
      <c r="V369" s="13" t="n"/>
      <c r="W369" s="13" t="n"/>
      <c r="X369" s="13" t="n"/>
      <c r="Y369" s="13" t="n"/>
      <c r="Z369" s="13" t="n"/>
    </row>
    <row r="370" ht="15.75" customHeight="1" s="303">
      <c r="A370" s="22" t="n">
        <v>1183</v>
      </c>
      <c r="B370" s="23" t="inlineStr">
        <is>
          <t>ЛЄСНА НАТАЛЯ СОВЄТІВНА</t>
        </is>
      </c>
      <c r="C370" s="24" t="inlineStr">
        <is>
          <t>https://orcid.org/0000-0001-9816-3251</t>
        </is>
      </c>
      <c r="D370" s="42" t="inlineStr">
        <is>
          <t>https://www.scopus.com/authid/detail.uri?authorId=8329670200</t>
        </is>
      </c>
      <c r="E370" s="324" t="n">
        <v>8</v>
      </c>
      <c r="F370" s="324" t="n">
        <v>21</v>
      </c>
      <c r="G370" s="313" t="n">
        <v>2</v>
      </c>
      <c r="H370" s="100" t="n">
        <v>6</v>
      </c>
      <c r="I370" s="97" t="n">
        <v>9</v>
      </c>
      <c r="J370" s="97" t="n">
        <v>1</v>
      </c>
      <c r="K370" s="28" t="n">
        <v>20</v>
      </c>
      <c r="L370" s="44" t="inlineStr">
        <is>
          <t>ПІ</t>
        </is>
      </c>
      <c r="M370" s="30" t="inlineStr">
        <is>
          <t>Да</t>
        </is>
      </c>
      <c r="N370" s="30" t="n"/>
      <c r="O370" s="30" t="n"/>
      <c r="P370" s="30" t="n"/>
      <c r="Q370" s="30" t="n"/>
      <c r="R370" s="63" t="inlineStr">
        <is>
          <t>Lesna, Natalya ; Lesna, N. S. ; Natalya, Lesna ; Lesna, N. ; Lesna, N ; Lesna, NS</t>
        </is>
      </c>
      <c r="S370" s="13" t="n"/>
      <c r="T370" s="13" t="n"/>
      <c r="U370" s="13" t="n"/>
      <c r="V370" s="13" t="n"/>
      <c r="W370" s="13" t="n"/>
      <c r="X370" s="13" t="n"/>
      <c r="Y370" s="13" t="n"/>
      <c r="Z370" s="13" t="n"/>
    </row>
    <row r="371" ht="15.75" customHeight="1" s="303">
      <c r="A371" s="22" t="n">
        <v>3631</v>
      </c>
      <c r="B371" s="23" t="inlineStr">
        <is>
          <t>ЛИКОВ ЮРІЙ ВОЛОДИМИРОВИЧ</t>
        </is>
      </c>
      <c r="C371" s="24" t="inlineStr">
        <is>
          <t>http://orcid.org/0000-0001-7120-3276</t>
        </is>
      </c>
      <c r="D371" s="42" t="inlineStr">
        <is>
          <t>https://www.scopus.com/authid/detail.uri?authorId=57210295053</t>
        </is>
      </c>
      <c r="E371" s="313" t="n">
        <v>4</v>
      </c>
      <c r="F371" s="313" t="n">
        <v>5</v>
      </c>
      <c r="G371" s="313" t="n">
        <v>2</v>
      </c>
      <c r="H371" s="100" t="n">
        <v>1</v>
      </c>
      <c r="I371" s="100" t="n">
        <v>0</v>
      </c>
      <c r="J371" s="100" t="n">
        <v>0</v>
      </c>
      <c r="K371" s="28" t="n">
        <v>4</v>
      </c>
      <c r="L371" s="44" t="inlineStr">
        <is>
          <t>КРіСТЗІ</t>
        </is>
      </c>
      <c r="M371" s="30" t="inlineStr">
        <is>
          <t>Да</t>
        </is>
      </c>
      <c r="N371" s="30" t="n"/>
      <c r="O371" s="30" t="n"/>
      <c r="P371" s="30" t="n"/>
      <c r="Q371" s="30" t="n"/>
      <c r="R371" s="63" t="inlineStr">
        <is>
          <t>Lykov, Yurii V. ; Lykov, Yurii ; Lykov, Yuriy V. ; Lykov, Y. V.</t>
        </is>
      </c>
      <c r="S371" s="13" t="n"/>
      <c r="T371" s="13" t="n"/>
      <c r="U371" s="13" t="n"/>
      <c r="V371" s="13" t="n"/>
      <c r="W371" s="13" t="n"/>
      <c r="X371" s="13" t="n"/>
      <c r="Y371" s="13" t="n"/>
      <c r="Z371" s="13" t="n"/>
    </row>
    <row r="372" ht="15.75" customHeight="1" s="303">
      <c r="A372" s="22" t="n">
        <v>4102</v>
      </c>
      <c r="B372" s="23" t="inlineStr">
        <is>
          <t>ЛИКОВА ГАННА ОЛЕКСАНДРІВНА</t>
        </is>
      </c>
      <c r="C372" s="24" t="inlineStr">
        <is>
          <t>https://orcid.org/0000-0002-5630-8675</t>
        </is>
      </c>
      <c r="D372" s="55" t="inlineStr">
        <is>
          <t>https://www.scopus.com/authid/detail.uri?authorId=57207772952</t>
        </is>
      </c>
      <c r="E372" s="313" t="n">
        <v>3</v>
      </c>
      <c r="F372" s="313" t="n">
        <v>5</v>
      </c>
      <c r="G372" s="313" t="n">
        <v>2</v>
      </c>
      <c r="H372" s="100" t="n">
        <v>1</v>
      </c>
      <c r="I372" s="100" t="n">
        <v>0</v>
      </c>
      <c r="J372" s="100" t="n">
        <v>0</v>
      </c>
      <c r="K372" s="28" t="n">
        <v>1</v>
      </c>
      <c r="L372" s="44" t="inlineStr">
        <is>
          <t>КРіСТЗІ</t>
        </is>
      </c>
      <c r="M372" s="30" t="inlineStr">
        <is>
          <t>Да</t>
        </is>
      </c>
      <c r="N372" s="30" t="n"/>
      <c r="O372" s="30" t="n"/>
      <c r="P372" s="30" t="n"/>
      <c r="Q372" s="30" t="n"/>
      <c r="R372" s="63" t="inlineStr">
        <is>
          <t>Lykova, Anna A. ; Lykova, Anna ; Lykova, A. A.</t>
        </is>
      </c>
      <c r="S372" s="13" t="n"/>
      <c r="T372" s="13" t="n"/>
      <c r="U372" s="13" t="n"/>
      <c r="V372" s="13" t="n"/>
      <c r="W372" s="13" t="n"/>
      <c r="X372" s="13" t="n"/>
      <c r="Y372" s="13" t="n"/>
      <c r="Z372" s="13" t="n"/>
    </row>
    <row r="373" ht="15.75" customHeight="1" s="303">
      <c r="A373" s="22" t="n">
        <v>745</v>
      </c>
      <c r="B373" s="23" t="inlineStr">
        <is>
          <t>ЛИСАКЕВИЧ ВАЛЕРІЙ ВАЛЕРІЙОВИЧ</t>
        </is>
      </c>
      <c r="C373" s="24" t="n"/>
      <c r="D373" s="100" t="n"/>
      <c r="E373" s="314" t="n"/>
      <c r="F373" s="314" t="n"/>
      <c r="G373" s="314" t="n"/>
      <c r="H373" s="100" t="n"/>
      <c r="I373" s="100" t="n"/>
      <c r="J373" s="100" t="n"/>
      <c r="K373" s="28" t="n">
        <v>0</v>
      </c>
      <c r="L373" s="44" t="inlineStr">
        <is>
          <t>ФВС</t>
        </is>
      </c>
      <c r="M373" s="30" t="inlineStr">
        <is>
          <t>Да</t>
        </is>
      </c>
      <c r="N373" s="30" t="n"/>
      <c r="O373" s="30" t="n"/>
      <c r="P373" s="30" t="n"/>
      <c r="Q373" s="30" t="n"/>
      <c r="R373" s="12" t="n"/>
      <c r="S373" s="13" t="n"/>
      <c r="T373" s="13" t="n"/>
      <c r="U373" s="13" t="n"/>
      <c r="V373" s="13" t="n"/>
      <c r="W373" s="13" t="n"/>
      <c r="X373" s="13" t="n"/>
      <c r="Y373" s="13" t="n"/>
      <c r="Z373" s="13" t="n"/>
    </row>
    <row r="374" ht="15.75" customHeight="1" s="303">
      <c r="A374" s="34" t="n">
        <v>7895</v>
      </c>
      <c r="B374" s="49" t="inlineStr">
        <is>
          <t>ЛИСЕЧКО ВОЛОДИМИР ПЕТРОВИЧ</t>
        </is>
      </c>
      <c r="C374" s="35" t="inlineStr">
        <is>
          <t>https://orcid.org/0000-0002-1520-9515</t>
        </is>
      </c>
      <c r="D374" s="36" t="inlineStr">
        <is>
          <t>https://www.scopus.com/authid/detail.uri?authorId=57195515166&amp;amp;eid=2-s2.0-85028565156</t>
        </is>
      </c>
      <c r="E374" s="313" t="n">
        <v>2</v>
      </c>
      <c r="F374" s="313" t="n">
        <v>2</v>
      </c>
      <c r="G374" s="313" t="n">
        <v>1</v>
      </c>
      <c r="H374" s="37" t="n"/>
      <c r="I374" s="37" t="n"/>
      <c r="J374" s="37" t="n"/>
      <c r="K374" s="38" t="n">
        <v>1</v>
      </c>
      <c r="L374" s="40" t="n"/>
      <c r="M374" s="40" t="inlineStr">
        <is>
          <t>Нет</t>
        </is>
      </c>
      <c r="N374" s="40" t="n"/>
      <c r="O374" s="40" t="n"/>
      <c r="P374" s="40" t="n"/>
      <c r="Q374" s="40" t="n"/>
      <c r="R374" s="82" t="inlineStr">
        <is>
          <t>Lysechko, Volodymyr</t>
        </is>
      </c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 s="303">
      <c r="A375" s="34" t="n">
        <v>423</v>
      </c>
      <c r="B375" s="23" t="inlineStr">
        <is>
          <t>ЛИСИЦЬКА ІРИНА ВІКТОРІВНА</t>
        </is>
      </c>
      <c r="C375" s="35" t="inlineStr">
        <is>
          <t>https://orcid.org/0000-0001-6758-9516</t>
        </is>
      </c>
      <c r="D375" s="36" t="inlineStr">
        <is>
          <t>https://www.scopus.com/authid/detail.uri?authorId=57201720899</t>
        </is>
      </c>
      <c r="E375" s="313" t="n">
        <v>5</v>
      </c>
      <c r="F375" s="313" t="n">
        <v>42</v>
      </c>
      <c r="G375" s="313" t="n">
        <v>3</v>
      </c>
      <c r="H375" s="37" t="n">
        <v>2</v>
      </c>
      <c r="I375" s="37" t="n">
        <v>1</v>
      </c>
      <c r="J375" s="37" t="n">
        <v>1</v>
      </c>
      <c r="K375" s="38" t="n">
        <v>24</v>
      </c>
      <c r="L375" s="29" t="n"/>
      <c r="M375" s="40" t="inlineStr">
        <is>
          <t>Да</t>
        </is>
      </c>
      <c r="N375" s="40" t="n"/>
      <c r="O375" s="40" t="n"/>
      <c r="P375" s="40" t="n"/>
      <c r="Q375" s="40" t="n"/>
      <c r="R375" s="63" t="inlineStr">
        <is>
          <t xml:space="preserve">Lisickaya, Iryna ; Lisitska, I. V. ; Lisitskaya, I., V ; Lisitskaya, IV </t>
        </is>
      </c>
      <c r="S375" s="13" t="n"/>
      <c r="T375" s="13" t="n"/>
      <c r="U375" s="13" t="n"/>
      <c r="V375" s="13" t="n"/>
      <c r="W375" s="13" t="n"/>
      <c r="X375" s="13" t="n"/>
      <c r="Y375" s="13" t="n"/>
      <c r="Z375" s="13" t="n"/>
    </row>
    <row r="376" ht="15.75" customHeight="1" s="303">
      <c r="A376" s="34" t="n">
        <v>7135</v>
      </c>
      <c r="B376" s="23" t="inlineStr">
        <is>
          <t>ЛИТВИН ОЛЕГ МИКОЛАЙОВИЧ</t>
        </is>
      </c>
      <c r="C376" s="98" t="inlineStr">
        <is>
          <t>https://orcid.org/0000-0003-1532-4852</t>
        </is>
      </c>
      <c r="D376" s="36" t="inlineStr">
        <is>
          <t>https://www.scopus.com/authid/detail.uri?origin=resultslist&amp;authorId=15071821900&amp;zone=</t>
        </is>
      </c>
      <c r="E376" s="313" t="n">
        <v>69</v>
      </c>
      <c r="F376" s="313" t="n">
        <v>87</v>
      </c>
      <c r="G376" s="313" t="n">
        <v>5</v>
      </c>
      <c r="H376" s="37" t="n">
        <v>16</v>
      </c>
      <c r="I376" s="37" t="n">
        <v>7</v>
      </c>
      <c r="J376" s="37" t="n">
        <v>2</v>
      </c>
      <c r="K376" s="38" t="n">
        <v>6</v>
      </c>
      <c r="L376" s="39" t="inlineStr">
        <is>
          <t>ПМ</t>
        </is>
      </c>
      <c r="M376" s="40" t="inlineStr">
        <is>
          <t>Да</t>
        </is>
      </c>
      <c r="N376" s="40" t="n"/>
      <c r="O376" s="40" t="n"/>
      <c r="P376" s="40" t="n"/>
      <c r="Q376" s="40" t="n"/>
      <c r="R376" s="63" t="inlineStr">
        <is>
          <t>Lytvyn, Oleh M. ; Lytvyn, O. N. ; Lytvyn, Oleg M. ; Lytvyn, Oleh M. ; Lytvyn, Oleg N. ; Litvin, O. N. ; Litvin, O. M. ; Lytvyn, O. M. ; LITVIN, OM ; Lytvyn, O.M.</t>
        </is>
      </c>
      <c r="S376" s="13" t="n"/>
      <c r="T376" s="13" t="n"/>
      <c r="U376" s="13" t="n"/>
      <c r="V376" s="13" t="n"/>
      <c r="W376" s="13" t="n"/>
      <c r="X376" s="13" t="n"/>
      <c r="Y376" s="13" t="n"/>
      <c r="Z376" s="13" t="n"/>
    </row>
    <row r="377" ht="15.75" customHeight="1" s="303">
      <c r="A377" s="22" t="n">
        <v>950</v>
      </c>
      <c r="B377" s="23" t="inlineStr">
        <is>
          <t>ЛИТВИН ОЛЕКСАНДРА ГРИГОРІВНА</t>
        </is>
      </c>
      <c r="C377" s="24" t="inlineStr">
        <is>
          <t>https://orcid.org/0000-0001-5224-2221</t>
        </is>
      </c>
      <c r="D377" s="42" t="inlineStr">
        <is>
          <t>https://www.scopus.com/authid/detail.uri?authorId=57210568300&amp;amp;eid=2-s2.0-85070895837</t>
        </is>
      </c>
      <c r="E377" s="313" t="n">
        <v>6</v>
      </c>
      <c r="F377" s="313" t="n">
        <v>7</v>
      </c>
      <c r="G377" s="313" t="n">
        <v>2</v>
      </c>
      <c r="H377" s="100" t="n">
        <v>1</v>
      </c>
      <c r="I377" s="100" t="n">
        <v>0</v>
      </c>
      <c r="J377" s="100" t="n">
        <v>0</v>
      </c>
      <c r="K377" s="28" t="n">
        <v>10</v>
      </c>
      <c r="L377" s="44" t="inlineStr">
        <is>
          <t>ПМ</t>
        </is>
      </c>
      <c r="M377" s="30" t="inlineStr">
        <is>
          <t>Да</t>
        </is>
      </c>
      <c r="N377" s="30" t="n"/>
      <c r="O377" s="30" t="n"/>
      <c r="P377" s="30" t="n"/>
      <c r="Q377" s="30" t="n"/>
      <c r="R377" s="63" t="inlineStr">
        <is>
          <t>Lytvyn, Oleksandra G. ; Lytvyn, Oleksandra ; Lytvyn, O.G. ; Lytvyn, OG ; Lytvyn, Oleksandra G. ; Lytvyn, O. G.</t>
        </is>
      </c>
      <c r="S377" s="13" t="n"/>
      <c r="T377" s="13" t="n"/>
      <c r="U377" s="13" t="n"/>
      <c r="V377" s="13" t="n"/>
      <c r="W377" s="13" t="n"/>
      <c r="X377" s="13" t="n"/>
      <c r="Y377" s="13" t="n"/>
      <c r="Z377" s="13" t="n"/>
    </row>
    <row r="378" ht="15.75" customHeight="1" s="303">
      <c r="A378" s="22" t="n">
        <v>1688</v>
      </c>
      <c r="B378" s="23" t="inlineStr">
        <is>
          <t>ЛИТВИНЕНКО АНДРІЙ МИКОЛАЙОВИЧ</t>
        </is>
      </c>
      <c r="C378" s="24" t="n"/>
      <c r="D378" s="42" t="inlineStr">
        <is>
          <t>https://www.scopus.com/authid/detail.uri?authorId=57218345552&amp;amp;eid=2-s2.0-85088878961</t>
        </is>
      </c>
      <c r="E378" s="313" t="n">
        <v>12</v>
      </c>
      <c r="F378" s="313" t="n">
        <v>34</v>
      </c>
      <c r="G378" s="313" t="n">
        <v>3</v>
      </c>
      <c r="H378" s="100" t="n">
        <v>4</v>
      </c>
      <c r="I378" s="100" t="n">
        <v>1</v>
      </c>
      <c r="J378" s="100" t="n">
        <v>0</v>
      </c>
      <c r="K378" s="28" t="n">
        <v>21</v>
      </c>
      <c r="L378" s="44" t="inlineStr">
        <is>
          <t>ФВС</t>
        </is>
      </c>
      <c r="M378" s="30" t="inlineStr">
        <is>
          <t>Да</t>
        </is>
      </c>
      <c r="N378" s="30" t="n"/>
      <c r="O378" s="30" t="n"/>
      <c r="P378" s="30" t="n"/>
      <c r="Q378" s="30" t="n"/>
      <c r="R378" s="63" t="inlineStr">
        <is>
          <t>Lytvynenko, Andrii M. ; Lytvynenko, Andrii ; Lytvynenko, A. ; Lytvynenko, A.M. ; Litvinenko, A. M. ; Litvinenko, A. N.</t>
        </is>
      </c>
      <c r="S378" s="13" t="n"/>
      <c r="T378" s="13" t="n"/>
      <c r="U378" s="13" t="n"/>
      <c r="V378" s="13" t="n"/>
      <c r="W378" s="13" t="n"/>
      <c r="X378" s="13" t="n"/>
      <c r="Y378" s="13" t="n"/>
      <c r="Z378" s="13" t="n"/>
    </row>
    <row r="379" ht="15.75" customHeight="1" s="303">
      <c r="A379" s="22" t="n">
        <v>160</v>
      </c>
      <c r="B379" s="23" t="inlineStr">
        <is>
          <t>ЛИТВИНОВА ЄВГЕНІЯ ІВАНІВНА</t>
        </is>
      </c>
      <c r="C379" s="24" t="inlineStr">
        <is>
          <t>https://orcid.org/0000-0002-9797-5271</t>
        </is>
      </c>
      <c r="D379" s="42" t="inlineStr">
        <is>
          <t>https://www.scopus.com/authid/detail.uri?authorId=25650378900</t>
        </is>
      </c>
      <c r="E379" s="313" t="n">
        <v>91</v>
      </c>
      <c r="F379" s="313" t="n">
        <v>259</v>
      </c>
      <c r="G379" s="313" t="n">
        <v>11</v>
      </c>
      <c r="H379" s="100" t="n">
        <v>40</v>
      </c>
      <c r="I379" s="100" t="n">
        <v>45</v>
      </c>
      <c r="J379" s="100" t="n">
        <v>4</v>
      </c>
      <c r="K379" s="28" t="n">
        <v>74</v>
      </c>
      <c r="L379" s="45" t="inlineStr">
        <is>
          <t>АПОТ</t>
        </is>
      </c>
      <c r="M379" s="30" t="inlineStr">
        <is>
          <t>Да</t>
        </is>
      </c>
      <c r="N379" s="30" t="n"/>
      <c r="O379" s="30" t="n"/>
      <c r="P379" s="30" t="n"/>
      <c r="Q379" s="30" t="n"/>
      <c r="R379" s="63" t="inlineStr">
        <is>
          <t xml:space="preserve">Litvinova, Eugenia I. ; Litvinova, E. I. ; Eugenia, Litvinova ; Litvinova, E. ; Litvinova, Eugenia ; Litvinova, E., I ; Litvinova, E ; Litvinova, E. ; Lytvynova, EI ; Lytvynova, E., I ; </t>
        </is>
      </c>
      <c r="S379" s="13" t="n"/>
      <c r="T379" s="13" t="n"/>
      <c r="U379" s="13" t="n"/>
      <c r="V379" s="13" t="n"/>
      <c r="W379" s="13" t="n"/>
      <c r="X379" s="13" t="n"/>
      <c r="Y379" s="13" t="n"/>
      <c r="Z379" s="13" t="n"/>
    </row>
    <row r="380" ht="15.75" customHeight="1" s="303">
      <c r="A380" s="22" t="n">
        <v>297</v>
      </c>
      <c r="B380" s="23" t="inlineStr">
        <is>
          <t>ЛИХОГРАЙ ВАСИЛЬ ГРИГОРОВИЧ</t>
        </is>
      </c>
      <c r="C380" s="24" t="inlineStr">
        <is>
          <t>https://orcid.org/0000-0002-9226-1309</t>
        </is>
      </c>
      <c r="D380" s="42" t="inlineStr">
        <is>
          <t>https://www.scopus.com/authid/detail.uri?authorId=56115079000</t>
        </is>
      </c>
      <c r="E380" s="313" t="n">
        <v>12</v>
      </c>
      <c r="F380" s="313" t="n">
        <v>5</v>
      </c>
      <c r="G380" s="313" t="n">
        <v>2</v>
      </c>
      <c r="H380" s="100" t="n">
        <v>5</v>
      </c>
      <c r="I380" s="100" t="n">
        <v>8</v>
      </c>
      <c r="J380" s="100" t="n">
        <v>1</v>
      </c>
      <c r="K380" s="28" t="n">
        <v>5</v>
      </c>
      <c r="L380" s="44" t="inlineStr">
        <is>
          <t>КРіСТЗІ</t>
        </is>
      </c>
      <c r="M380" s="30" t="inlineStr">
        <is>
          <t>Да</t>
        </is>
      </c>
      <c r="N380" s="30" t="n"/>
      <c r="O380" s="30" t="n"/>
      <c r="P380" s="30" t="n"/>
      <c r="Q380" s="30" t="n"/>
      <c r="R380" s="63" t="inlineStr">
        <is>
          <t>Lyhograi, V. G. ; Lykhograi, V. G. ; Lihograj, V. G. ; Lykhograi, Vasyl ; Lyhograi, V. ; Vasil, Lykhograi ; Likchogray, B. G. ; Likhograi, V. G. ; Lyhograi, V. G. ; Lyhograi, VG</t>
        </is>
      </c>
      <c r="S380" s="13" t="n"/>
      <c r="T380" s="13" t="n"/>
      <c r="U380" s="13" t="n"/>
      <c r="V380" s="13" t="n"/>
      <c r="W380" s="13" t="n"/>
      <c r="X380" s="13" t="n"/>
      <c r="Y380" s="13" t="n"/>
      <c r="Z380" s="13" t="n"/>
    </row>
    <row r="381" ht="15.75" customHeight="1" s="303">
      <c r="A381" s="22" t="n">
        <v>4321</v>
      </c>
      <c r="B381" s="23" t="inlineStr">
        <is>
          <t>ЛІННИК ОЛЕНА ВЯЧЕСЛАВІВНА</t>
        </is>
      </c>
      <c r="C381" s="24" t="inlineStr">
        <is>
          <t>https://orcid.org/0000-0002-4906-3796</t>
        </is>
      </c>
      <c r="D381" s="42" t="inlineStr">
        <is>
          <t>https://www.scopus.com/authid/detail.uri?authorId=57190438040</t>
        </is>
      </c>
      <c r="E381" s="313" t="n">
        <v>5</v>
      </c>
      <c r="F381" s="313" t="n">
        <v>28</v>
      </c>
      <c r="G381" s="313" t="n">
        <v>4</v>
      </c>
      <c r="H381" s="100" t="n">
        <v>0</v>
      </c>
      <c r="I381" s="100" t="n">
        <v>0</v>
      </c>
      <c r="J381" s="100" t="n">
        <v>0</v>
      </c>
      <c r="K381" s="28" t="n">
        <v>5</v>
      </c>
      <c r="L381" s="29" t="inlineStr">
        <is>
          <t>БМІ</t>
        </is>
      </c>
      <c r="M381" s="30" t="inlineStr">
        <is>
          <t>Да</t>
        </is>
      </c>
      <c r="N381" s="30" t="n"/>
      <c r="O381" s="30" t="n"/>
      <c r="P381" s="30" t="n"/>
      <c r="Q381" s="30" t="n"/>
      <c r="R381" s="63" t="inlineStr">
        <is>
          <t>Linnyk, Elena ; Linnyk, E.</t>
        </is>
      </c>
      <c r="S381" s="13" t="n"/>
      <c r="T381" s="13" t="n"/>
      <c r="U381" s="13" t="n"/>
      <c r="V381" s="13" t="n"/>
      <c r="W381" s="13" t="n"/>
      <c r="X381" s="13" t="n"/>
      <c r="Y381" s="13" t="n"/>
      <c r="Z381" s="13" t="n"/>
    </row>
    <row r="382" ht="15.75" customHeight="1" s="303">
      <c r="A382" s="22" t="n">
        <v>1193</v>
      </c>
      <c r="B382" s="23" t="inlineStr">
        <is>
          <t>ЛІХАЧОВ СЕРГІЙ ОЛЕКСАНДРОВИЧ</t>
        </is>
      </c>
      <c r="C382" s="24" t="n"/>
      <c r="D382" s="100" t="n"/>
      <c r="E382" s="314" t="n"/>
      <c r="F382" s="314" t="n"/>
      <c r="G382" s="314" t="n"/>
      <c r="H382" s="100" t="n"/>
      <c r="I382" s="100" t="n"/>
      <c r="J382" s="100" t="n"/>
      <c r="K382" s="28" t="n">
        <v>1</v>
      </c>
      <c r="L382" s="44" t="inlineStr">
        <is>
          <t>МСТ</t>
        </is>
      </c>
      <c r="M382" s="30" t="inlineStr">
        <is>
          <t>Да</t>
        </is>
      </c>
      <c r="N382" s="30" t="n"/>
      <c r="O382" s="30" t="n"/>
      <c r="P382" s="30" t="n"/>
      <c r="Q382" s="30" t="n"/>
      <c r="R382" s="12" t="n"/>
      <c r="S382" s="13" t="n"/>
      <c r="T382" s="13" t="n"/>
      <c r="U382" s="13" t="n"/>
      <c r="V382" s="13" t="n"/>
      <c r="W382" s="13" t="n"/>
      <c r="X382" s="13" t="n"/>
      <c r="Y382" s="13" t="n"/>
      <c r="Z382" s="13" t="n"/>
    </row>
    <row r="383" ht="15.75" customHeight="1" s="303">
      <c r="A383" s="22" t="n">
        <v>7280</v>
      </c>
      <c r="B383" s="23" t="inlineStr">
        <is>
          <t>ЛОГВІНОВ ЄВГЕН ЯКОВИЧ</t>
        </is>
      </c>
      <c r="C383" s="24" t="n"/>
      <c r="D383" s="100" t="n"/>
      <c r="E383" s="314" t="n"/>
      <c r="F383" s="314" t="n"/>
      <c r="G383" s="314" t="n"/>
      <c r="H383" s="100" t="n"/>
      <c r="I383" s="100" t="n"/>
      <c r="J383" s="100" t="n"/>
      <c r="K383" s="28" t="n">
        <v>0</v>
      </c>
      <c r="L383" s="39" t="inlineStr">
        <is>
          <t>ІМ</t>
        </is>
      </c>
      <c r="M383" s="30" t="inlineStr">
        <is>
          <t>Да</t>
        </is>
      </c>
      <c r="N383" s="30" t="n"/>
      <c r="O383" s="30" t="n"/>
      <c r="P383" s="30" t="n"/>
      <c r="Q383" s="30" t="n"/>
      <c r="R383" s="12" t="n"/>
      <c r="S383" s="13" t="n"/>
      <c r="T383" s="13" t="n"/>
      <c r="U383" s="13" t="n"/>
      <c r="V383" s="13" t="n"/>
      <c r="W383" s="13" t="n"/>
      <c r="X383" s="13" t="n"/>
      <c r="Y383" s="13" t="n"/>
      <c r="Z383" s="13" t="n"/>
    </row>
    <row r="384" ht="15.75" customHeight="1" s="303">
      <c r="A384" s="22" t="n">
        <v>4665</v>
      </c>
      <c r="B384" s="23" t="inlineStr">
        <is>
          <t>ЛОШАКОВ ВАЛЕРІЙ АНДРІЙОВИЧ</t>
        </is>
      </c>
      <c r="C384" s="24" t="inlineStr">
        <is>
          <t>https://orcid.org/0000-0002-5612-3080</t>
        </is>
      </c>
      <c r="D384" s="42" t="inlineStr">
        <is>
          <t>https://www.scopus.com/authid/detail.uri?authorId=56114952300</t>
        </is>
      </c>
      <c r="E384" s="313" t="n">
        <v>12</v>
      </c>
      <c r="F384" s="313" t="n">
        <v>41</v>
      </c>
      <c r="G384" s="313" t="n">
        <v>4</v>
      </c>
      <c r="H384" s="100" t="n">
        <v>7</v>
      </c>
      <c r="I384" s="100" t="n">
        <v>5</v>
      </c>
      <c r="J384" s="100" t="n">
        <v>1</v>
      </c>
      <c r="K384" s="28" t="n">
        <v>7</v>
      </c>
      <c r="L384" s="29" t="inlineStr">
        <is>
          <t>ІКІ</t>
        </is>
      </c>
      <c r="M384" s="30" t="inlineStr">
        <is>
          <t>Да</t>
        </is>
      </c>
      <c r="N384" s="30" t="n"/>
      <c r="O384" s="30" t="n"/>
      <c r="P384" s="30" t="n"/>
      <c r="Q384" s="30" t="n"/>
      <c r="R384" s="63" t="inlineStr">
        <is>
          <t>Loshakov, Valeriy A. ; Loshakov, Valeriy ; Loshakov, Valery ; Loshakov, V. A. ; Loshakov, Valerij ; Loshakov, Valerie</t>
        </is>
      </c>
      <c r="S384" s="13" t="n"/>
      <c r="T384" s="13" t="n"/>
      <c r="U384" s="13" t="n"/>
      <c r="V384" s="13" t="n"/>
      <c r="W384" s="13" t="n"/>
      <c r="X384" s="13" t="n"/>
      <c r="Y384" s="13" t="n"/>
      <c r="Z384" s="13" t="n"/>
    </row>
    <row r="385" ht="15.75" customHeight="1" s="303">
      <c r="A385" s="22" t="n">
        <v>7905</v>
      </c>
      <c r="B385" s="23" t="inlineStr">
        <is>
          <t>ЛУКАШОВ СЕРГІЙ АНДРІЙОВИЧ</t>
        </is>
      </c>
      <c r="C385" s="42" t="n"/>
      <c r="D385" s="42" t="n"/>
      <c r="E385" s="314" t="n"/>
      <c r="F385" s="314" t="n"/>
      <c r="G385" s="314" t="n"/>
      <c r="H385" s="100" t="n"/>
      <c r="I385" s="100" t="n"/>
      <c r="J385" s="100" t="n"/>
      <c r="K385" s="28" t="n">
        <v>0</v>
      </c>
      <c r="L385" s="29" t="n"/>
      <c r="M385" s="30" t="inlineStr">
        <is>
          <t>Да</t>
        </is>
      </c>
      <c r="N385" s="30" t="n"/>
      <c r="O385" s="30" t="n"/>
      <c r="P385" s="30" t="n"/>
      <c r="Q385" s="30" t="n"/>
      <c r="R385" s="12" t="n"/>
      <c r="S385" s="13" t="n"/>
      <c r="T385" s="13" t="n"/>
      <c r="U385" s="13" t="n"/>
      <c r="V385" s="13" t="n"/>
      <c r="W385" s="13" t="n"/>
      <c r="X385" s="13" t="n"/>
      <c r="Y385" s="13" t="n"/>
      <c r="Z385" s="13" t="n"/>
    </row>
    <row r="386" ht="15.75" customHeight="1" s="303">
      <c r="A386" s="22" t="n">
        <v>73</v>
      </c>
      <c r="B386" s="23" t="inlineStr">
        <is>
          <t>ЛУК`ЯНОВА ВІКТОРІЯ АНАТОЛІЇВНА</t>
        </is>
      </c>
      <c r="C386" s="24" t="inlineStr">
        <is>
          <t>http://orcid.org/0000-0001-7476-3746</t>
        </is>
      </c>
      <c r="D386" s="42" t="n"/>
      <c r="E386" s="314" t="n"/>
      <c r="F386" s="314" t="n"/>
      <c r="G386" s="314" t="n"/>
      <c r="H386" s="100" t="n"/>
      <c r="I386" s="100" t="n"/>
      <c r="J386" s="100" t="n"/>
      <c r="K386" s="28" t="n">
        <v>4</v>
      </c>
      <c r="L386" s="44" t="inlineStr">
        <is>
          <t>ПрН</t>
        </is>
      </c>
      <c r="M386" s="30" t="inlineStr">
        <is>
          <t>Да</t>
        </is>
      </c>
      <c r="N386" s="30" t="n"/>
      <c r="O386" s="30" t="n"/>
      <c r="P386" s="30" t="n"/>
      <c r="Q386" s="30" t="n"/>
      <c r="R386" s="13" t="inlineStr">
        <is>
          <t>Lukianova, V.</t>
        </is>
      </c>
      <c r="S386" s="13" t="n"/>
      <c r="T386" s="13" t="n"/>
      <c r="U386" s="13" t="n"/>
      <c r="V386" s="13" t="n"/>
      <c r="W386" s="13" t="n"/>
      <c r="X386" s="13" t="n"/>
      <c r="Y386" s="13" t="n"/>
      <c r="Z386" s="13" t="n"/>
    </row>
    <row r="387" ht="15.75" customHeight="1" s="303">
      <c r="A387" s="22" t="n"/>
      <c r="B387" s="23" t="inlineStr">
        <is>
          <t xml:space="preserve">ЛУНІЧКІН ОЛЕКСІЙ ГЕОРГІЙОВИЧ </t>
        </is>
      </c>
      <c r="C387" s="24" t="n"/>
      <c r="D387" s="42" t="n"/>
      <c r="E387" s="314" t="n"/>
      <c r="F387" s="314" t="n"/>
      <c r="G387" s="314" t="n"/>
      <c r="H387" s="100" t="n"/>
      <c r="I387" s="100" t="n"/>
      <c r="J387" s="100" t="n"/>
      <c r="K387" s="28" t="n"/>
      <c r="L387" s="29" t="inlineStr">
        <is>
          <t>ЕОМ</t>
        </is>
      </c>
      <c r="M387" s="30" t="n"/>
      <c r="N387" s="30" t="n"/>
      <c r="O387" s="30" t="n"/>
      <c r="P387" s="30" t="n"/>
      <c r="Q387" s="30" t="n"/>
      <c r="R387" s="12" t="n"/>
      <c r="S387" s="13" t="n"/>
      <c r="T387" s="13" t="n"/>
      <c r="U387" s="13" t="n"/>
      <c r="V387" s="13" t="n"/>
      <c r="W387" s="13" t="n"/>
      <c r="X387" s="13" t="n"/>
      <c r="Y387" s="13" t="n"/>
      <c r="Z387" s="13" t="n"/>
    </row>
    <row r="388" ht="15.75" customHeight="1" s="303">
      <c r="A388" s="22" t="n">
        <v>503</v>
      </c>
      <c r="B388" s="23" t="inlineStr">
        <is>
          <t>ЛУЧАНІНОВ АНАТОЛІЙ ІВАНОВИЧ</t>
        </is>
      </c>
      <c r="C388" s="24" t="inlineStr">
        <is>
          <t>https://orcid.org/0000-0002-7687-1414</t>
        </is>
      </c>
      <c r="D388" s="42" t="inlineStr">
        <is>
          <t>https://www.scopus.com/authid/detail.uri?authorId=6603667272</t>
        </is>
      </c>
      <c r="E388" s="313" t="n">
        <v>48</v>
      </c>
      <c r="F388" s="313" t="n">
        <v>73</v>
      </c>
      <c r="G388" s="313" t="n">
        <v>6</v>
      </c>
      <c r="H388" s="100" t="n">
        <v>14</v>
      </c>
      <c r="I388" s="100" t="n">
        <v>3</v>
      </c>
      <c r="J388" s="100" t="n">
        <v>1</v>
      </c>
      <c r="K388" s="28" t="n">
        <v>13</v>
      </c>
      <c r="L388" s="39" t="n"/>
      <c r="M388" s="30" t="inlineStr">
        <is>
          <t>Да</t>
        </is>
      </c>
      <c r="N388" s="30" t="n"/>
      <c r="O388" s="30" t="n"/>
      <c r="P388" s="30" t="n"/>
      <c r="Q388" s="30" t="n"/>
      <c r="R388" s="63" t="inlineStr">
        <is>
          <t>Luchaninov, Anatoly I. ; Luchaninov, Anatoly ; Luchaninov, Anatoliy I. ; Luchaninov, Anatoly I. ; Luchaninov, A. I. ; Luchaninov, Anatoliy ; Luchaninov, AI ; Luchaninov, A., I ; Luchaninov, A ; Luchaninov, A.I.</t>
        </is>
      </c>
      <c r="S388" s="13" t="n"/>
      <c r="T388" s="13" t="n"/>
      <c r="U388" s="13" t="n"/>
      <c r="V388" s="13" t="n"/>
      <c r="W388" s="13" t="n"/>
      <c r="X388" s="13" t="n"/>
      <c r="Y388" s="13" t="n"/>
      <c r="Z388" s="13" t="n"/>
    </row>
    <row r="389" ht="31.5" customHeight="1" s="303">
      <c r="A389" s="22" t="n">
        <v>2304</v>
      </c>
      <c r="B389" s="23" t="inlineStr">
        <is>
          <t>ЛЮБЧЕНКО ВАЛЕНТИН АНАТОЛІЙОВИЧ</t>
        </is>
      </c>
      <c r="C389" s="24" t="inlineStr">
        <is>
          <t>https://orcid.org/0000-0002-9966-0249</t>
        </is>
      </c>
      <c r="D389" s="99" t="n"/>
      <c r="E389" s="314" t="n">
        <v>0</v>
      </c>
      <c r="F389" s="314" t="n">
        <v>0</v>
      </c>
      <c r="G389" s="314" t="n">
        <v>0</v>
      </c>
      <c r="H389" s="100" t="n">
        <v>0</v>
      </c>
      <c r="I389" s="100" t="n">
        <v>0</v>
      </c>
      <c r="J389" s="100" t="n">
        <v>0</v>
      </c>
      <c r="K389" s="28" t="n">
        <v>5</v>
      </c>
      <c r="L389" s="29" t="inlineStr">
        <is>
          <t>Інф.</t>
        </is>
      </c>
      <c r="M389" s="30" t="inlineStr">
        <is>
          <t>Да</t>
        </is>
      </c>
      <c r="N389" s="30" t="n"/>
      <c r="O389" s="30" t="n"/>
      <c r="P389" s="30" t="n"/>
      <c r="Q389" s="30" t="n"/>
      <c r="R389" s="63" t="inlineStr">
        <is>
          <t>Lyubchenko, Valentin ; Lyubchenko, V.</t>
        </is>
      </c>
      <c r="S389" s="13" t="n"/>
      <c r="T389" s="13" t="n"/>
      <c r="U389" s="13" t="n"/>
      <c r="V389" s="13" t="n"/>
      <c r="W389" s="13" t="n"/>
      <c r="X389" s="13" t="n"/>
      <c r="Y389" s="13" t="n"/>
      <c r="Z389" s="13" t="n"/>
    </row>
    <row r="390" ht="15.75" customHeight="1" s="303">
      <c r="A390" s="22" t="n">
        <v>4775</v>
      </c>
      <c r="B390" s="23" t="inlineStr">
        <is>
          <t>ЛЯПОТА ВІТАЛІЙ МИКОЛАЙОВИЧ</t>
        </is>
      </c>
      <c r="C390" s="24" t="inlineStr">
        <is>
          <t>https://orcid.org/0000-0001-5166-6388</t>
        </is>
      </c>
      <c r="D390" s="42" t="n"/>
      <c r="E390" s="314" t="n"/>
      <c r="F390" s="314" t="n"/>
      <c r="G390" s="314" t="n"/>
      <c r="H390" s="100" t="n"/>
      <c r="I390" s="100" t="n"/>
      <c r="J390" s="100" t="n"/>
      <c r="K390" s="28" t="n">
        <v>0</v>
      </c>
      <c r="L390" s="44" t="inlineStr">
        <is>
          <t>ПІ</t>
        </is>
      </c>
      <c r="M390" s="30" t="inlineStr">
        <is>
          <t>Да</t>
        </is>
      </c>
      <c r="N390" s="30" t="n"/>
      <c r="O390" s="30" t="n"/>
      <c r="P390" s="30" t="n"/>
      <c r="Q390" s="30" t="n"/>
      <c r="R390" s="12" t="n"/>
      <c r="S390" s="13" t="n"/>
      <c r="T390" s="13" t="n"/>
      <c r="U390" s="13" t="n"/>
      <c r="V390" s="13" t="n"/>
      <c r="W390" s="13" t="n"/>
      <c r="X390" s="13" t="n"/>
      <c r="Y390" s="13" t="n"/>
      <c r="Z390" s="13" t="n"/>
    </row>
    <row r="391" ht="15.75" customHeight="1" s="303">
      <c r="A391" s="22" t="n">
        <v>5483</v>
      </c>
      <c r="B391" s="23" t="inlineStr">
        <is>
          <t>ЛЯШЕНКО ГАЛИНА ЄВГЕНІЇВНА</t>
        </is>
      </c>
      <c r="C391" s="24" t="inlineStr">
        <is>
          <t>https://orcid.org/0000-0002-1741-9161</t>
        </is>
      </c>
      <c r="D391" s="42" t="inlineStr">
        <is>
          <t>https://www.scopus.com/authid/detail.uri?authorId=57203147366</t>
        </is>
      </c>
      <c r="E391" s="313" t="n">
        <v>5</v>
      </c>
      <c r="F391" s="313" t="n">
        <v>8</v>
      </c>
      <c r="G391" s="313" t="n">
        <v>2</v>
      </c>
      <c r="H391" s="100" t="n"/>
      <c r="I391" s="100" t="n"/>
      <c r="J391" s="100" t="n"/>
      <c r="K391" s="28" t="n">
        <v>1</v>
      </c>
      <c r="L391" s="44" t="inlineStr">
        <is>
          <t>ІМІ</t>
        </is>
      </c>
      <c r="M391" s="30" t="inlineStr">
        <is>
          <t>Да</t>
        </is>
      </c>
      <c r="N391" s="30" t="n"/>
      <c r="O391" s="30" t="n"/>
      <c r="P391" s="30" t="n"/>
      <c r="Q391" s="30" t="n"/>
      <c r="R391" s="63" t="inlineStr">
        <is>
          <t>Liashenko, Galyna ; Liashenko, G.</t>
        </is>
      </c>
      <c r="S391" s="13" t="n"/>
      <c r="T391" s="13" t="n"/>
      <c r="U391" s="13" t="n"/>
      <c r="V391" s="13" t="n"/>
      <c r="W391" s="13" t="n"/>
      <c r="X391" s="13" t="n"/>
      <c r="Y391" s="13" t="n"/>
      <c r="Z391" s="13" t="n"/>
    </row>
    <row r="392" ht="15.75" customHeight="1" s="303">
      <c r="A392" s="22" t="n">
        <v>4081</v>
      </c>
      <c r="B392" s="23" t="inlineStr">
        <is>
          <t>ЛЯШЕНКО ОЛЕКСІЙ СЕРГІЙОВИЧ</t>
        </is>
      </c>
      <c r="C392" s="24" t="inlineStr">
        <is>
          <t>https://orcid.org/0000-0002-0146-3934</t>
        </is>
      </c>
      <c r="D392" s="42" t="inlineStr">
        <is>
          <t>https://www.scopus.com/authid/detail.uri?authorId=55658561300</t>
        </is>
      </c>
      <c r="E392" s="313" t="n">
        <v>7</v>
      </c>
      <c r="F392" s="313" t="n">
        <v>12</v>
      </c>
      <c r="G392" s="313" t="n">
        <v>3</v>
      </c>
      <c r="H392" s="100" t="n"/>
      <c r="I392" s="100" t="n"/>
      <c r="J392" s="100" t="n"/>
      <c r="K392" s="28" t="n">
        <v>3</v>
      </c>
      <c r="L392" s="29" t="inlineStr">
        <is>
          <t>ЕОМ</t>
        </is>
      </c>
      <c r="M392" s="30" t="inlineStr">
        <is>
          <t>Да</t>
        </is>
      </c>
      <c r="N392" s="30" t="n"/>
      <c r="O392" s="30" t="n"/>
      <c r="P392" s="30" t="n"/>
      <c r="Q392" s="30" t="n"/>
      <c r="R392" s="63" t="inlineStr">
        <is>
          <t xml:space="preserve">Liashenko, Oleksii ; Oleksii, Liashenko ; Liashenko, A. S. ; Oleksiy, Lyashenko ; Liashenko, O. ; Oleksiy, L. ; </t>
        </is>
      </c>
      <c r="S392" s="13" t="n"/>
      <c r="T392" s="13" t="n"/>
      <c r="U392" s="13" t="n"/>
      <c r="V392" s="13" t="n"/>
      <c r="W392" s="13" t="n"/>
      <c r="X392" s="13" t="n"/>
      <c r="Y392" s="13" t="n"/>
      <c r="Z392" s="13" t="n"/>
    </row>
    <row r="393" ht="15.75" customHeight="1" s="303">
      <c r="A393" s="22" t="n">
        <v>6949</v>
      </c>
      <c r="B393" s="23" t="inlineStr">
        <is>
          <t>МАГДАЛІНА ІГОР ВАЛЕРІЙОВИЧ</t>
        </is>
      </c>
      <c r="C393" s="24" t="inlineStr">
        <is>
          <t>https://orcid.org/0000-0002-1550-9083</t>
        </is>
      </c>
      <c r="D393" s="42" t="inlineStr">
        <is>
          <t>https://www.scopus.com/authid/detail.uri?authorId=57191953930</t>
        </is>
      </c>
      <c r="E393" s="313" t="n">
        <v>2</v>
      </c>
      <c r="F393" s="313" t="n">
        <v>29</v>
      </c>
      <c r="G393" s="313" t="n">
        <v>2</v>
      </c>
      <c r="H393" s="100" t="n">
        <v>1</v>
      </c>
      <c r="I393" s="100" t="n">
        <v>2</v>
      </c>
      <c r="J393" s="100" t="n">
        <v>1</v>
      </c>
      <c r="K393" s="28" t="n">
        <v>1</v>
      </c>
      <c r="L393" s="39" t="n"/>
      <c r="M393" s="30" t="inlineStr">
        <is>
          <t>Да</t>
        </is>
      </c>
      <c r="N393" s="30" t="n"/>
      <c r="O393" s="30" t="n"/>
      <c r="P393" s="30" t="n"/>
      <c r="Q393" s="30" t="n"/>
      <c r="R393" s="63" t="inlineStr">
        <is>
          <t>Mahdalina, Ihor ; Magdalina, I.</t>
        </is>
      </c>
      <c r="S393" s="13" t="n"/>
      <c r="T393" s="13" t="n"/>
      <c r="U393" s="13" t="n"/>
      <c r="V393" s="13" t="n"/>
      <c r="W393" s="13" t="n"/>
      <c r="X393" s="13" t="n"/>
      <c r="Y393" s="13" t="n"/>
      <c r="Z393" s="13" t="n"/>
    </row>
    <row r="394" ht="15.75" customHeight="1" s="303">
      <c r="A394" s="22" t="n">
        <v>7991</v>
      </c>
      <c r="B394" s="23" t="inlineStr">
        <is>
          <t>МАЗНИК НАТАЛІЯ ОЛЕКСАНДРІВНА</t>
        </is>
      </c>
      <c r="C394" s="24" t="inlineStr">
        <is>
          <t>https://orcid.org/0000-0002-3216-1330</t>
        </is>
      </c>
      <c r="D394" s="42" t="inlineStr">
        <is>
          <t>https://www.scopus.com/authid/detail.uri?authorId=6507659355</t>
        </is>
      </c>
      <c r="E394" s="313" t="n">
        <v>29</v>
      </c>
      <c r="F394" s="313" t="n">
        <v>364</v>
      </c>
      <c r="G394" s="313" t="n">
        <v>10</v>
      </c>
      <c r="H394" s="100" t="n">
        <v>8</v>
      </c>
      <c r="I394" s="100" t="n">
        <v>119</v>
      </c>
      <c r="J394" s="100" t="n">
        <v>7</v>
      </c>
      <c r="K394" s="28" t="n">
        <v>0</v>
      </c>
      <c r="L394" s="29" t="n"/>
      <c r="M394" s="30" t="inlineStr">
        <is>
          <t>Да</t>
        </is>
      </c>
      <c r="N394" s="30" t="n"/>
      <c r="O394" s="30" t="n"/>
      <c r="P394" s="30" t="n"/>
      <c r="Q394" s="30" t="n"/>
      <c r="R394" s="63" t="inlineStr">
        <is>
          <t>Maznik, N. A. ; Maznyk, Nataliya A. ; Maznyk, Natalia O. ; Maznyk, N. A. ; Maznik, Natasha A. ; Maznyk, Nataliya ; Maznyk, Natalie ; Maznik, N. ; Maznik, N. A.</t>
        </is>
      </c>
      <c r="S394" s="13" t="n"/>
      <c r="T394" s="13" t="n"/>
      <c r="U394" s="13" t="n"/>
      <c r="V394" s="13" t="n"/>
      <c r="W394" s="13" t="n"/>
      <c r="X394" s="13" t="n"/>
      <c r="Y394" s="13" t="n"/>
      <c r="Z394" s="13" t="n"/>
    </row>
    <row r="395" ht="15.75" customHeight="1" s="303">
      <c r="A395" s="22" t="n">
        <v>456</v>
      </c>
      <c r="B395" s="23" t="inlineStr">
        <is>
          <t>МАЗУРОВА ОКСАНА ОЛЕКСІЇВНА</t>
        </is>
      </c>
      <c r="C395" s="24" t="inlineStr">
        <is>
          <t>https://orcid.org/0000-0003-3715-3476</t>
        </is>
      </c>
      <c r="D395" s="42" t="n"/>
      <c r="E395" s="314" t="n"/>
      <c r="F395" s="314" t="n"/>
      <c r="G395" s="314" t="n"/>
      <c r="H395" s="100" t="n"/>
      <c r="I395" s="100" t="n"/>
      <c r="J395" s="100" t="n"/>
      <c r="K395" s="28" t="n">
        <v>3</v>
      </c>
      <c r="L395" s="44" t="inlineStr">
        <is>
          <t>ПІ</t>
        </is>
      </c>
      <c r="M395" s="30" t="inlineStr">
        <is>
          <t>Да</t>
        </is>
      </c>
      <c r="N395" s="30" t="n"/>
      <c r="O395" s="30" t="n"/>
      <c r="P395" s="30" t="n"/>
      <c r="Q395" s="30" t="n"/>
      <c r="R395" s="74" t="inlineStr">
        <is>
          <t>Mazurova, O. ; Mazurova, O.</t>
        </is>
      </c>
      <c r="S395" s="13" t="n"/>
      <c r="T395" s="13" t="n"/>
      <c r="U395" s="13" t="n"/>
      <c r="V395" s="13" t="n"/>
      <c r="W395" s="13" t="n"/>
      <c r="X395" s="13" t="n"/>
      <c r="Y395" s="13" t="n"/>
      <c r="Z395" s="13" t="n"/>
    </row>
    <row r="396" ht="15.75" customHeight="1" s="303">
      <c r="A396" s="22" t="n">
        <v>1692</v>
      </c>
      <c r="B396" s="23" t="inlineStr">
        <is>
          <t>МАЙСТРЕНКО ГАЛИНА ВАЛЕРІЇВНА</t>
        </is>
      </c>
      <c r="C396" s="24" t="inlineStr">
        <is>
          <t>https://orcid.org/0000-0002-8126-9997</t>
        </is>
      </c>
      <c r="D396" s="42" t="inlineStr">
        <is>
          <t>https://www.scopus.com/authid/detail.uri?authorId=16686992800</t>
        </is>
      </c>
      <c r="E396" s="313" t="n">
        <v>15</v>
      </c>
      <c r="F396" s="313" t="n">
        <v>94</v>
      </c>
      <c r="G396" s="313" t="n">
        <v>7</v>
      </c>
      <c r="H396" s="100" t="n">
        <v>2</v>
      </c>
      <c r="I396" s="100" t="n">
        <v>0</v>
      </c>
      <c r="J396" s="100" t="n">
        <v>0</v>
      </c>
      <c r="K396" s="28" t="n">
        <v>15</v>
      </c>
      <c r="L396" s="29" t="inlineStr">
        <is>
          <t>ЕОМ</t>
        </is>
      </c>
      <c r="M396" s="30" t="inlineStr">
        <is>
          <t>Да</t>
        </is>
      </c>
      <c r="N396" s="30" t="n"/>
      <c r="O396" s="30" t="n"/>
      <c r="P396" s="30" t="n"/>
      <c r="Q396" s="30" t="n"/>
      <c r="R396" s="63" t="inlineStr">
        <is>
          <t>Maistrenko, G. V. ; Maistrenko, Galyna ; Maistrenko, G. V. ; Maystrenko, G. V.</t>
        </is>
      </c>
      <c r="S396" s="13" t="n"/>
      <c r="T396" s="13" t="n"/>
      <c r="U396" s="13" t="n"/>
      <c r="V396" s="13" t="n"/>
      <c r="W396" s="13" t="n"/>
      <c r="X396" s="13" t="n"/>
      <c r="Y396" s="13" t="n"/>
      <c r="Z396" s="13" t="n"/>
    </row>
    <row r="397" ht="15.75" customHeight="1" s="303">
      <c r="A397" s="22" t="n">
        <v>7672</v>
      </c>
      <c r="B397" s="23" t="inlineStr">
        <is>
          <t>МАКАРОВ ВОЛОДИМИР БОРИСОВИЧ</t>
        </is>
      </c>
      <c r="C397" s="24" t="n"/>
      <c r="D397" s="42" t="n"/>
      <c r="E397" s="314" t="n"/>
      <c r="F397" s="314" t="n"/>
      <c r="G397" s="314" t="n"/>
      <c r="H397" s="100" t="n"/>
      <c r="I397" s="100" t="n"/>
      <c r="J397" s="100" t="n"/>
      <c r="K397" s="28" t="n">
        <v>0</v>
      </c>
      <c r="L397" s="39" t="inlineStr">
        <is>
          <t>ІМ</t>
        </is>
      </c>
      <c r="M397" s="30" t="inlineStr">
        <is>
          <t>Да</t>
        </is>
      </c>
      <c r="N397" s="30" t="n"/>
      <c r="O397" s="30" t="n"/>
      <c r="P397" s="30" t="n"/>
      <c r="Q397" s="30" t="n"/>
      <c r="R397" s="12" t="n"/>
      <c r="S397" s="13" t="n"/>
      <c r="T397" s="13" t="n"/>
      <c r="U397" s="13" t="n"/>
      <c r="V397" s="13" t="n"/>
      <c r="W397" s="13" t="n"/>
      <c r="X397" s="13" t="n"/>
      <c r="Y397" s="13" t="n"/>
      <c r="Z397" s="13" t="n"/>
    </row>
    <row r="398" ht="15.75" customHeight="1" s="303">
      <c r="A398" s="34" t="n"/>
      <c r="B398" s="23" t="inlineStr">
        <is>
          <t>Маковейчук Олександр Миколайович</t>
        </is>
      </c>
      <c r="C398" s="35" t="n"/>
      <c r="D398" s="36" t="inlineStr">
        <is>
          <t>https://www.scopus.com/authid/detail.uri?authorId=57196074907</t>
        </is>
      </c>
      <c r="E398" s="313" t="n">
        <v>26</v>
      </c>
      <c r="F398" s="313" t="n">
        <v>164</v>
      </c>
      <c r="G398" s="313" t="n">
        <v>8</v>
      </c>
      <c r="H398" s="37" t="n">
        <v>3</v>
      </c>
      <c r="I398" s="37" t="n">
        <v>11</v>
      </c>
      <c r="J398" s="37" t="n">
        <v>1</v>
      </c>
      <c r="K398" s="38" t="n"/>
      <c r="L398" s="29" t="inlineStr">
        <is>
          <t>ЕОМ</t>
        </is>
      </c>
      <c r="M398" s="40" t="inlineStr">
        <is>
          <t>Да</t>
        </is>
      </c>
      <c r="N398" s="40" t="n"/>
      <c r="O398" s="40" t="n"/>
      <c r="P398" s="40" t="n"/>
      <c r="Q398" s="40" t="n"/>
      <c r="R398" s="63" t="inlineStr">
        <is>
          <t>Makoveichuk, Oleksandr ; Makoveychuk, Olexander ; Makoveychuk, Oleksandr ; Makveichuk, O. ; Makoveychuk, O. ; Oleksandr M. ; Makoveichuk, O. ; Oleksandr, Makoveichuk ; Oleksandr, M.</t>
        </is>
      </c>
      <c r="S398" s="13" t="n"/>
      <c r="T398" s="13" t="n"/>
      <c r="U398" s="13" t="n"/>
      <c r="V398" s="13" t="n"/>
      <c r="W398" s="13" t="n"/>
      <c r="X398" s="13" t="n"/>
      <c r="Y398" s="13" t="n"/>
      <c r="Z398" s="13" t="n"/>
    </row>
    <row r="399" ht="15.75" customHeight="1" s="303">
      <c r="A399" s="22" t="n">
        <v>5211</v>
      </c>
      <c r="B399" s="23" t="inlineStr">
        <is>
          <t>МАКСИМОВА СВІТЛАНА СВЯТОСЛАВІВНА</t>
        </is>
      </c>
      <c r="C399" s="24" t="inlineStr">
        <is>
          <t>https://orcid.org/0000-0002-1375-9337</t>
        </is>
      </c>
      <c r="D399" s="42" t="inlineStr">
        <is>
          <t>https://www.scopus.com/authid/detail.uri?authorId=57199329065</t>
        </is>
      </c>
      <c r="E399" s="313" t="n">
        <v>13</v>
      </c>
      <c r="F399" s="313" t="n">
        <v>24</v>
      </c>
      <c r="G399" s="313" t="n">
        <v>3</v>
      </c>
      <c r="H399" s="100" t="n">
        <v>5</v>
      </c>
      <c r="I399" s="100" t="n">
        <v>3</v>
      </c>
      <c r="J399" s="100" t="n">
        <v>1</v>
      </c>
      <c r="K399" s="28" t="n">
        <v>1</v>
      </c>
      <c r="L399" s="44" t="inlineStr">
        <is>
          <t>КІТАМ</t>
        </is>
      </c>
      <c r="M399" s="30" t="inlineStr">
        <is>
          <t>Да</t>
        </is>
      </c>
      <c r="N399" s="30" t="n"/>
      <c r="O399" s="30" t="n"/>
      <c r="P399" s="30" t="n"/>
      <c r="Q399" s="30" t="n"/>
      <c r="R399" s="63" t="inlineStr">
        <is>
          <t>Maksymova, Svitlana ; Maksymova, S. ; Milyutina, S. S. ; Miliutina, Svitlana ; Milyutina, Swetlana</t>
        </is>
      </c>
      <c r="S399" s="13" t="n"/>
      <c r="T399" s="13" t="n"/>
      <c r="U399" s="13" t="n"/>
      <c r="V399" s="13" t="n"/>
      <c r="W399" s="13" t="n"/>
      <c r="X399" s="13" t="n"/>
      <c r="Y399" s="13" t="n"/>
      <c r="Z399" s="13" t="n"/>
    </row>
    <row r="400" ht="15.75" customHeight="1" s="303">
      <c r="A400" s="22" t="n">
        <v>4977</v>
      </c>
      <c r="B400" s="23" t="inlineStr">
        <is>
          <t>МАЛЄЄВА ІРИНА АНАТОЛІЇВНА</t>
        </is>
      </c>
      <c r="C400" s="24" t="n"/>
      <c r="D400" s="42" t="n"/>
      <c r="E400" s="314" t="n"/>
      <c r="F400" s="314" t="n"/>
      <c r="G400" s="314" t="n"/>
      <c r="H400" s="100" t="n"/>
      <c r="I400" s="100" t="n"/>
      <c r="J400" s="100" t="n"/>
      <c r="K400" s="28" t="n">
        <v>0</v>
      </c>
      <c r="L400" s="39" t="n"/>
      <c r="M400" s="30" t="inlineStr">
        <is>
          <t>Да</t>
        </is>
      </c>
      <c r="N400" s="30" t="n"/>
      <c r="O400" s="30" t="n"/>
      <c r="P400" s="30" t="n"/>
      <c r="Q400" s="30" t="n"/>
      <c r="R400" s="12" t="n"/>
      <c r="S400" s="13" t="n"/>
      <c r="T400" s="13" t="n"/>
      <c r="U400" s="13" t="n"/>
      <c r="V400" s="13" t="n"/>
      <c r="W400" s="13" t="n"/>
      <c r="X400" s="13" t="n"/>
      <c r="Y400" s="13" t="n"/>
      <c r="Z400" s="13" t="n"/>
    </row>
    <row r="401" ht="15.75" customHeight="1" s="303">
      <c r="A401" s="22" t="n">
        <v>1709</v>
      </c>
      <c r="B401" s="23" t="inlineStr">
        <is>
          <t>МАЛИК БОРИС ОЛЕКСІЙОВИЧ</t>
        </is>
      </c>
      <c r="C401" s="24" t="inlineStr">
        <is>
          <t>https://orcid.org/0000-0003-4545-6469</t>
        </is>
      </c>
      <c r="D401" s="42" t="inlineStr">
        <is>
          <t>https://www.scopus.com/authid/detail.uri?authorId=57194039729</t>
        </is>
      </c>
      <c r="E401" s="313" t="n">
        <v>8</v>
      </c>
      <c r="F401" s="313" t="n">
        <v>6</v>
      </c>
      <c r="G401" s="313" t="n">
        <v>2</v>
      </c>
      <c r="H401" s="100" t="n">
        <v>6</v>
      </c>
      <c r="I401" s="100" t="n">
        <v>3</v>
      </c>
      <c r="J401" s="100" t="n">
        <v>1</v>
      </c>
      <c r="K401" s="28" t="n">
        <v>11</v>
      </c>
      <c r="L401" s="39" t="n"/>
      <c r="M401" s="30" t="inlineStr">
        <is>
          <t>Да</t>
        </is>
      </c>
      <c r="N401" s="30" t="n"/>
      <c r="O401" s="30" t="n"/>
      <c r="P401" s="30" t="n"/>
      <c r="Q401" s="30" t="n"/>
      <c r="R401" s="63" t="inlineStr">
        <is>
          <t>Malyk, Borys ; Malik, B. A. ; Malyk, B. O. ; Malyk, B.O.</t>
        </is>
      </c>
      <c r="S401" s="13" t="n"/>
      <c r="T401" s="13" t="n"/>
      <c r="U401" s="13" t="n"/>
      <c r="V401" s="13" t="n"/>
      <c r="W401" s="13" t="n"/>
      <c r="X401" s="13" t="n"/>
      <c r="Y401" s="13" t="n"/>
      <c r="Z401" s="13" t="n"/>
    </row>
    <row r="402" ht="15.75" customHeight="1" s="303">
      <c r="A402" s="34" t="n">
        <v>4896</v>
      </c>
      <c r="B402" s="49" t="inlineStr">
        <is>
          <t>МАЛИК-ЗАМОРІЙ СВІТЛАНА БОРИСІВНА</t>
        </is>
      </c>
      <c r="C402" s="35" t="inlineStr">
        <is>
          <t>https://orcid.org/0000-0003-4364-6349</t>
        </is>
      </c>
      <c r="D402" s="36" t="inlineStr">
        <is>
          <t>https://www.scopus.com/authid/detail.uri?authorId=57194033682</t>
        </is>
      </c>
      <c r="E402" s="313" t="n">
        <v>6</v>
      </c>
      <c r="F402" s="313" t="n">
        <v>3</v>
      </c>
      <c r="G402" s="313" t="n">
        <v>1</v>
      </c>
      <c r="H402" s="37" t="n">
        <v>5</v>
      </c>
      <c r="I402" s="37" t="n">
        <v>3</v>
      </c>
      <c r="J402" s="37" t="n">
        <v>1</v>
      </c>
      <c r="K402" s="38" t="n">
        <v>3</v>
      </c>
      <c r="L402" s="40" t="n"/>
      <c r="M402" s="40" t="inlineStr">
        <is>
          <t>Нет</t>
        </is>
      </c>
      <c r="N402" s="40" t="n"/>
      <c r="O402" s="40" t="n"/>
      <c r="P402" s="40" t="n"/>
      <c r="Q402" s="40" t="n"/>
      <c r="R402" s="82" t="inlineStr">
        <is>
          <t>Malyk-Zamorii, Svitlana B. ; Malik, S. B. ; Malyk-Zamorii, S. B. ; Malyk-Zamorii, Svitlana ; Malyk, Svetlana</t>
        </is>
      </c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 s="303">
      <c r="A403" s="22" t="n">
        <v>809</v>
      </c>
      <c r="B403" s="23" t="inlineStr">
        <is>
          <t>МАЛІНІН ОЛЕКСАНДР ПЕТРОВИЧ</t>
        </is>
      </c>
      <c r="C403" s="24" t="inlineStr">
        <is>
          <t>https://orcid.org/0000-0002-4276-1188</t>
        </is>
      </c>
      <c r="D403" s="42" t="n"/>
      <c r="E403" s="314" t="n"/>
      <c r="F403" s="314" t="n"/>
      <c r="G403" s="314" t="n"/>
      <c r="H403" s="100" t="n"/>
      <c r="I403" s="100" t="n"/>
      <c r="J403" s="100" t="n"/>
      <c r="K403" s="28" t="n">
        <v>1</v>
      </c>
      <c r="L403" s="44" t="inlineStr">
        <is>
          <t>ІМІ</t>
        </is>
      </c>
      <c r="M403" s="30" t="inlineStr">
        <is>
          <t>Да</t>
        </is>
      </c>
      <c r="N403" s="30" t="n"/>
      <c r="O403" s="30" t="n"/>
      <c r="P403" s="30" t="n"/>
      <c r="Q403" s="30" t="n"/>
      <c r="R403" s="12" t="n"/>
      <c r="S403" s="13" t="n"/>
      <c r="T403" s="13" t="n"/>
      <c r="U403" s="13" t="n"/>
      <c r="V403" s="13" t="n"/>
      <c r="W403" s="13" t="n"/>
      <c r="X403" s="13" t="n"/>
      <c r="Y403" s="13" t="n"/>
      <c r="Z403" s="13" t="n"/>
    </row>
    <row r="404" ht="15.75" customHeight="1" s="303">
      <c r="A404" s="22" t="n">
        <v>7674</v>
      </c>
      <c r="B404" s="23" t="inlineStr">
        <is>
          <t>МАЛЬКО НАТАЛІЯ ОЛЕКСАНДРІВНА</t>
        </is>
      </c>
      <c r="C404" s="24" t="n"/>
      <c r="D404" s="42" t="n"/>
      <c r="E404" s="314" t="n"/>
      <c r="F404" s="314" t="n"/>
      <c r="G404" s="314" t="n"/>
      <c r="H404" s="100" t="n"/>
      <c r="I404" s="100" t="n"/>
      <c r="J404" s="100" t="n"/>
      <c r="K404" s="28" t="n">
        <v>0</v>
      </c>
      <c r="L404" s="39" t="inlineStr">
        <is>
          <t>ІМ</t>
        </is>
      </c>
      <c r="M404" s="30" t="inlineStr">
        <is>
          <t>Да</t>
        </is>
      </c>
      <c r="N404" s="30" t="n"/>
      <c r="O404" s="30" t="n"/>
      <c r="P404" s="30" t="n"/>
      <c r="Q404" s="30" t="n"/>
      <c r="R404" s="12" t="n"/>
      <c r="S404" s="13" t="n"/>
      <c r="T404" s="13" t="n"/>
      <c r="U404" s="13" t="n"/>
      <c r="V404" s="13" t="n"/>
      <c r="W404" s="13" t="n"/>
      <c r="X404" s="13" t="n"/>
      <c r="Y404" s="13" t="n"/>
      <c r="Z404" s="13" t="n"/>
    </row>
    <row r="405" ht="15.75" customHeight="1" s="303">
      <c r="A405" s="22" t="n">
        <v>155</v>
      </c>
      <c r="B405" s="23" t="inlineStr">
        <is>
          <t>МАЛЬКОВА ІРИНА АНАТОЛІЇВНА</t>
        </is>
      </c>
      <c r="C405" s="24" t="n"/>
      <c r="D405" s="42" t="n"/>
      <c r="E405" s="314" t="n"/>
      <c r="F405" s="314" t="n"/>
      <c r="G405" s="314" t="n"/>
      <c r="H405" s="100" t="n"/>
      <c r="I405" s="100" t="n"/>
      <c r="J405" s="100" t="n"/>
      <c r="K405" s="28" t="n">
        <v>2</v>
      </c>
      <c r="L405" s="44" t="inlineStr">
        <is>
          <t>ІУС</t>
        </is>
      </c>
      <c r="M405" s="30" t="inlineStr">
        <is>
          <t>Да</t>
        </is>
      </c>
      <c r="N405" s="30" t="n"/>
      <c r="O405" s="30" t="n"/>
      <c r="P405" s="30" t="n"/>
      <c r="Q405" s="30" t="n"/>
      <c r="R405" s="12" t="n"/>
      <c r="S405" s="13" t="n"/>
      <c r="T405" s="13" t="n"/>
      <c r="U405" s="13" t="n"/>
      <c r="V405" s="13" t="n"/>
      <c r="W405" s="13" t="n"/>
      <c r="X405" s="13" t="n"/>
      <c r="Y405" s="13" t="n"/>
      <c r="Z405" s="13" t="n"/>
    </row>
    <row r="406" ht="15.75" customHeight="1" s="303">
      <c r="A406" s="22" t="n">
        <v>189</v>
      </c>
      <c r="B406" s="23" t="inlineStr">
        <is>
          <t>МАМОНТОВ ОЛЕКСАНДР ВІКТОРОВИЧ</t>
        </is>
      </c>
      <c r="C406" s="24" t="inlineStr">
        <is>
          <t>https://orcid.org/0000-0003-1464-8644</t>
        </is>
      </c>
      <c r="D406" s="42" t="inlineStr">
        <is>
          <t>https://www.scopus.com/authid/detail.uri?authorId=57210358838</t>
        </is>
      </c>
      <c r="E406" s="313" t="n">
        <v>4</v>
      </c>
      <c r="F406" s="313" t="n">
        <v>5</v>
      </c>
      <c r="G406" s="313" t="n">
        <v>1</v>
      </c>
      <c r="H406" s="100" t="n">
        <v>1</v>
      </c>
      <c r="I406" s="100" t="n">
        <v>0</v>
      </c>
      <c r="J406" s="100" t="n">
        <v>0</v>
      </c>
      <c r="K406" s="28" t="n">
        <v>7</v>
      </c>
      <c r="L406" s="44" t="inlineStr">
        <is>
          <t>ОП</t>
        </is>
      </c>
      <c r="M406" s="30" t="inlineStr">
        <is>
          <t>Да</t>
        </is>
      </c>
      <c r="N406" s="30" t="n"/>
      <c r="O406" s="30" t="n"/>
      <c r="P406" s="30" t="n"/>
      <c r="Q406" s="30" t="n"/>
      <c r="R406" s="63" t="inlineStr">
        <is>
          <t>Mamontov, O. ; Mamontov, O. ; Mamontov, O. V. ; Mamontov, Oleksandr ; Mamontov, O., V ; Mamontov, O.V. ; Mamontov, О.</t>
        </is>
      </c>
      <c r="S406" s="13" t="n"/>
      <c r="T406" s="13" t="n"/>
      <c r="U406" s="13" t="n"/>
      <c r="V406" s="13" t="n"/>
      <c r="W406" s="13" t="n"/>
      <c r="X406" s="13" t="n"/>
      <c r="Y406" s="13" t="n"/>
      <c r="Z406" s="13" t="n"/>
    </row>
    <row r="407" ht="15.75" customHeight="1" s="303">
      <c r="A407" s="22" t="n">
        <v>852</v>
      </c>
      <c r="B407" s="23" t="inlineStr">
        <is>
          <t>МАНАКОВ ВОЛОДИМИР ПАВЛОВИЧ</t>
        </is>
      </c>
      <c r="C407" s="24" t="inlineStr">
        <is>
          <t>https://orcid.org/0000-0002-7410-5409</t>
        </is>
      </c>
      <c r="D407" s="42" t="inlineStr">
        <is>
          <t>https://www.scopus.com/authid/detail.uri?authorId=57207767364&amp;amp;eid=2-s2.0-85062839999</t>
        </is>
      </c>
      <c r="E407" s="313" t="n">
        <v>2</v>
      </c>
      <c r="F407" s="313" t="n">
        <v>17</v>
      </c>
      <c r="G407" s="313" t="n">
        <v>1</v>
      </c>
      <c r="H407" s="100" t="n">
        <v>1</v>
      </c>
      <c r="I407" s="100" t="n">
        <v>0</v>
      </c>
      <c r="J407" s="100" t="n">
        <v>0</v>
      </c>
      <c r="K407" s="28" t="n">
        <v>6</v>
      </c>
      <c r="L407" s="44" t="inlineStr">
        <is>
          <t>МСТ</t>
        </is>
      </c>
      <c r="M407" s="30" t="inlineStr">
        <is>
          <t>Да</t>
        </is>
      </c>
      <c r="N407" s="30" t="n"/>
      <c r="O407" s="30" t="n"/>
      <c r="P407" s="30" t="n"/>
      <c r="Q407" s="30" t="n"/>
      <c r="R407" s="63" t="inlineStr">
        <is>
          <t xml:space="preserve">Manakov, Volodymyr ; Manakov, V. </t>
        </is>
      </c>
      <c r="S407" s="13" t="n"/>
      <c r="T407" s="13" t="n"/>
      <c r="U407" s="13" t="n"/>
      <c r="V407" s="13" t="n"/>
      <c r="W407" s="13" t="n"/>
      <c r="X407" s="13" t="n"/>
      <c r="Y407" s="13" t="n"/>
      <c r="Z407" s="13" t="n"/>
    </row>
    <row r="408" ht="15.75" customHeight="1" s="303">
      <c r="A408" s="34" t="n">
        <v>5096</v>
      </c>
      <c r="B408" s="23" t="inlineStr">
        <is>
          <t>МАНАКОВА НАТАЛІЯ ОЛЕГІВНА</t>
        </is>
      </c>
      <c r="C408" s="35" t="inlineStr">
        <is>
          <t>https://orcid.org/0000-0003-3645-7929</t>
        </is>
      </c>
      <c r="D408" s="36" t="inlineStr">
        <is>
          <t>https://www.scopus.com/authid/detail.uri?authorId=57192818805&amp;amp;eid=2-s2.0-85062839999</t>
        </is>
      </c>
      <c r="E408" s="313" t="n">
        <v>10</v>
      </c>
      <c r="F408" s="313" t="n">
        <v>33</v>
      </c>
      <c r="G408" s="313" t="n">
        <v>4</v>
      </c>
      <c r="H408" s="37" t="n">
        <v>4</v>
      </c>
      <c r="I408" s="37" t="n">
        <v>2</v>
      </c>
      <c r="J408" s="37" t="n">
        <v>1</v>
      </c>
      <c r="K408" s="38" t="n">
        <v>0</v>
      </c>
      <c r="L408" s="39" t="n"/>
      <c r="M408" s="40" t="inlineStr">
        <is>
          <t>Да</t>
        </is>
      </c>
      <c r="N408" s="40" t="n"/>
      <c r="O408" s="40" t="n"/>
      <c r="P408" s="40" t="n"/>
      <c r="Q408" s="40" t="n"/>
      <c r="R408" s="63" t="inlineStr">
        <is>
          <t>Manakova, Nataliia ; Manakova, N.</t>
        </is>
      </c>
      <c r="S408" s="13" t="n"/>
      <c r="T408" s="13" t="n"/>
      <c r="U408" s="13" t="n"/>
      <c r="V408" s="13" t="n"/>
      <c r="W408" s="13" t="n"/>
      <c r="X408" s="13" t="n"/>
      <c r="Y408" s="13" t="n"/>
      <c r="Z408" s="13" t="n"/>
    </row>
    <row r="409" ht="15.75" customHeight="1" s="303">
      <c r="A409" s="22" t="n">
        <v>2328</v>
      </c>
      <c r="B409" s="23" t="inlineStr">
        <is>
          <t>МАНЧИНСЬКА НАТАЛІЯ БОРИСІВНА</t>
        </is>
      </c>
      <c r="C409" s="24" t="n"/>
      <c r="D409" s="42" t="n"/>
      <c r="E409" s="314" t="n">
        <v>0</v>
      </c>
      <c r="F409" s="314" t="n">
        <v>0</v>
      </c>
      <c r="G409" s="314" t="n">
        <v>0</v>
      </c>
      <c r="H409" s="100" t="n">
        <v>0</v>
      </c>
      <c r="I409" s="100" t="n">
        <v>0</v>
      </c>
      <c r="J409" s="100" t="n">
        <v>0</v>
      </c>
      <c r="K409" s="28" t="n">
        <v>2</v>
      </c>
      <c r="L409" s="44" t="inlineStr">
        <is>
          <t>ПМ</t>
        </is>
      </c>
      <c r="M409" s="30" t="inlineStr">
        <is>
          <t>Да</t>
        </is>
      </c>
      <c r="N409" s="30" t="n"/>
      <c r="O409" s="30" t="n"/>
      <c r="P409" s="30" t="n"/>
      <c r="Q409" s="30" t="n"/>
      <c r="R409" s="12" t="n"/>
      <c r="S409" s="13" t="n"/>
      <c r="T409" s="13" t="n"/>
      <c r="U409" s="13" t="n"/>
      <c r="V409" s="13" t="n"/>
      <c r="W409" s="13" t="n"/>
      <c r="X409" s="13" t="n"/>
      <c r="Y409" s="13" t="n"/>
      <c r="Z409" s="13" t="n"/>
    </row>
    <row r="410" ht="15.75" customHeight="1" s="303">
      <c r="A410" s="22" t="n">
        <v>16</v>
      </c>
      <c r="B410" s="23" t="inlineStr">
        <is>
          <t>МАР`ЇН СЕРГІЙ ОЛЕКСАНДРОВИЧ</t>
        </is>
      </c>
      <c r="C410" s="24" t="inlineStr">
        <is>
          <t>https://orcid.org/0000-0002-2012-7477</t>
        </is>
      </c>
      <c r="D410" s="42" t="inlineStr">
        <is>
          <t>https://www.scopus.com/authid/detail.uri?authorId=57217115805&amp;amp;eid=2-s2.0-85086314033</t>
        </is>
      </c>
      <c r="E410" s="313" t="n">
        <v>1</v>
      </c>
      <c r="F410" s="313" t="n">
        <v>0</v>
      </c>
      <c r="G410" s="313" t="n">
        <v>0</v>
      </c>
      <c r="H410" s="100" t="n">
        <v>0</v>
      </c>
      <c r="I410" s="100" t="n">
        <v>0</v>
      </c>
      <c r="J410" s="100" t="n">
        <v>0</v>
      </c>
      <c r="K410" s="28" t="n">
        <v>5</v>
      </c>
      <c r="L410" s="44" t="inlineStr">
        <is>
          <t>ПІ</t>
        </is>
      </c>
      <c r="M410" s="30" t="inlineStr">
        <is>
          <t>Да</t>
        </is>
      </c>
      <c r="N410" s="30" t="n"/>
      <c r="O410" s="30" t="n"/>
      <c r="P410" s="30" t="n"/>
      <c r="Q410" s="30" t="n"/>
      <c r="R410" s="63" t="inlineStr">
        <is>
          <t>Marin, Serhii ; Marin, S.</t>
        </is>
      </c>
      <c r="S410" s="13" t="n"/>
      <c r="T410" s="13" t="n"/>
      <c r="U410" s="13" t="n"/>
      <c r="V410" s="13" t="n"/>
      <c r="W410" s="13" t="n"/>
      <c r="X410" s="13" t="n"/>
      <c r="Y410" s="13" t="n"/>
      <c r="Z410" s="13" t="n"/>
    </row>
    <row r="411" ht="15.75" customHeight="1" s="303">
      <c r="A411" s="22" t="n">
        <v>7946</v>
      </c>
      <c r="B411" s="23" t="inlineStr">
        <is>
          <t>МАРКІНА ОЛЬГА ЮРІЇВНА</t>
        </is>
      </c>
      <c r="C411" s="24" t="n"/>
      <c r="D411" s="42" t="n"/>
      <c r="E411" s="314" t="n"/>
      <c r="F411" s="314" t="n"/>
      <c r="G411" s="314" t="n"/>
      <c r="H411" s="100" t="n"/>
      <c r="I411" s="100" t="n"/>
      <c r="J411" s="100" t="n"/>
      <c r="K411" s="28" t="n">
        <v>0</v>
      </c>
      <c r="L411" s="39" t="inlineStr">
        <is>
          <t>ІМ</t>
        </is>
      </c>
      <c r="M411" s="30" t="inlineStr">
        <is>
          <t>Да</t>
        </is>
      </c>
      <c r="N411" s="30" t="n"/>
      <c r="O411" s="30" t="n"/>
      <c r="P411" s="30" t="n"/>
      <c r="Q411" s="30" t="n"/>
      <c r="R411" s="12" t="n"/>
      <c r="S411" s="13" t="n"/>
      <c r="T411" s="13" t="n"/>
      <c r="U411" s="13" t="n"/>
      <c r="V411" s="13" t="n"/>
      <c r="W411" s="13" t="n"/>
      <c r="X411" s="13" t="n"/>
      <c r="Y411" s="13" t="n"/>
      <c r="Z411" s="13" t="n"/>
    </row>
    <row r="412" ht="15.75" customHeight="1" s="303">
      <c r="A412" s="22" t="n">
        <v>4807</v>
      </c>
      <c r="B412" s="23" t="inlineStr">
        <is>
          <t>МАРТИНЧУК ОЛЕКСАНДР ОЛЕКСАНДРОВИЧ</t>
        </is>
      </c>
      <c r="C412" s="24" t="inlineStr">
        <is>
          <t>https://orcid.org/0000-0001-9729-4401</t>
        </is>
      </c>
      <c r="D412" s="42" t="inlineStr">
        <is>
          <t>https://www.scopus.com/authid/detail.uri?authorId=56486147800</t>
        </is>
      </c>
      <c r="E412" s="317" t="n">
        <v>5</v>
      </c>
      <c r="F412" s="313" t="n">
        <v>19</v>
      </c>
      <c r="G412" s="313" t="n">
        <v>2</v>
      </c>
      <c r="H412" s="100" t="n">
        <v>3</v>
      </c>
      <c r="I412" s="100" t="n">
        <v>0</v>
      </c>
      <c r="J412" s="100" t="n">
        <v>0</v>
      </c>
      <c r="K412" s="28" t="n">
        <v>13</v>
      </c>
      <c r="L412" s="29" t="inlineStr">
        <is>
          <t>ІКІ</t>
        </is>
      </c>
      <c r="M412" s="30" t="inlineStr">
        <is>
          <t>Да</t>
        </is>
      </c>
      <c r="N412" s="30" t="n"/>
      <c r="O412" s="30" t="n"/>
      <c r="P412" s="30" t="n"/>
      <c r="Q412" s="30" t="n"/>
      <c r="R412" s="63" t="inlineStr">
        <is>
          <t>Martynchuk, Aleksander ; Martinchuk, Aleksandr ; Martynchuk, Oleksandr ; Martynchuk, Alexander ; Martynchuk, O. ; Martynchuk, O.</t>
        </is>
      </c>
      <c r="S412" s="13" t="n"/>
      <c r="T412" s="13" t="n"/>
      <c r="U412" s="13" t="n"/>
      <c r="V412" s="13" t="n"/>
      <c r="W412" s="13" t="n"/>
      <c r="X412" s="13" t="n"/>
      <c r="Y412" s="13" t="n"/>
      <c r="Z412" s="13" t="n"/>
    </row>
    <row r="413" ht="15.75" customHeight="1" s="303">
      <c r="A413" s="22" t="n">
        <v>7292</v>
      </c>
      <c r="B413" s="23" t="inlineStr">
        <is>
          <t>МАРТИНЮК МИКОЛА МИХАЙЛОВИЧ</t>
        </is>
      </c>
      <c r="C413" s="24" t="inlineStr">
        <is>
          <t>https://orcid.org/0000-0002-9175-4603</t>
        </is>
      </c>
      <c r="D413" s="25" t="inlineStr">
        <is>
          <t xml:space="preserve">https://www.scopus.com/authid/detail.uri?authorId=6506599920 </t>
        </is>
      </c>
      <c r="E413" s="313" t="n">
        <v>4</v>
      </c>
      <c r="F413" s="313" t="n">
        <v>5</v>
      </c>
      <c r="G413" s="313" t="n">
        <v>1</v>
      </c>
      <c r="H413" s="100" t="n">
        <v>1</v>
      </c>
      <c r="I413" s="100" t="n">
        <v>0</v>
      </c>
      <c r="J413" s="100" t="n">
        <v>0</v>
      </c>
      <c r="K413" s="28" t="n">
        <v>0</v>
      </c>
      <c r="L413" s="44" t="inlineStr">
        <is>
          <t>ПрН</t>
        </is>
      </c>
      <c r="M413" s="30" t="inlineStr">
        <is>
          <t>Да</t>
        </is>
      </c>
      <c r="N413" s="30" t="n"/>
      <c r="O413" s="30" t="n"/>
      <c r="P413" s="30" t="n"/>
      <c r="Q413" s="30" t="n"/>
      <c r="R413" s="12" t="inlineStr">
        <is>
          <t>MARTYNYUK, NM</t>
        </is>
      </c>
      <c r="S413" s="13" t="n"/>
      <c r="T413" s="13" t="n"/>
      <c r="U413" s="13" t="n"/>
      <c r="V413" s="13" t="n"/>
      <c r="W413" s="13" t="n"/>
      <c r="X413" s="13" t="n"/>
      <c r="Y413" s="13" t="n"/>
      <c r="Z413" s="13" t="n"/>
    </row>
    <row r="414" ht="15.75" customHeight="1" s="303">
      <c r="A414" s="22" t="n">
        <v>6969</v>
      </c>
      <c r="B414" s="23" t="inlineStr">
        <is>
          <t>Мартовицький Віталій Олександрович</t>
        </is>
      </c>
      <c r="C414" s="24" t="inlineStr">
        <is>
          <t>http://orcid.org/0000-0003-2349-0578</t>
        </is>
      </c>
      <c r="D414" s="42" t="inlineStr">
        <is>
          <t>https://www.scopus.com/authid/detail.uri?authorId=57196940070</t>
        </is>
      </c>
      <c r="E414" s="317" t="n">
        <v>17</v>
      </c>
      <c r="F414" s="313" t="n">
        <v>116</v>
      </c>
      <c r="G414" s="313" t="n">
        <v>8</v>
      </c>
      <c r="H414" s="100" t="n">
        <v>3</v>
      </c>
      <c r="I414" s="100" t="n">
        <v>1</v>
      </c>
      <c r="J414" s="100" t="n">
        <v>1</v>
      </c>
      <c r="K414" s="28" t="n">
        <v>5</v>
      </c>
      <c r="L414" s="29" t="inlineStr">
        <is>
          <t>ЕОМ</t>
        </is>
      </c>
      <c r="M414" s="30" t="inlineStr">
        <is>
          <t>Да</t>
        </is>
      </c>
      <c r="N414" s="30" t="n"/>
      <c r="O414" s="30" t="n"/>
      <c r="P414" s="30" t="n"/>
      <c r="Q414" s="30" t="n"/>
      <c r="R414" s="63" t="inlineStr">
        <is>
          <t>Martovytskyi, Vitalii ; Martovytskyi, V. ; Vitalii, Martovytskyi ; Martovytskyi, V. O. ; Martovytskyy V. ; Martovytsky V. ; Martovytskyy, V.</t>
        </is>
      </c>
      <c r="S414" s="13" t="n"/>
      <c r="T414" s="13" t="n"/>
      <c r="U414" s="13" t="n"/>
      <c r="V414" s="13" t="n"/>
      <c r="W414" s="13" t="n"/>
      <c r="X414" s="13" t="n"/>
      <c r="Y414" s="13" t="n"/>
      <c r="Z414" s="13" t="n"/>
    </row>
    <row r="415" ht="15.75" customHeight="1" s="303">
      <c r="A415" s="22" t="n">
        <v>3825</v>
      </c>
      <c r="B415" s="23" t="inlineStr">
        <is>
          <t>МАРЧУК АРТЕМ ВОЛОДИМИРОВИЧ</t>
        </is>
      </c>
      <c r="C415" s="101" t="n"/>
      <c r="D415" s="42" t="inlineStr">
        <is>
          <t>https://www.scopus.com/authid/detail.uri?authorId=56485457100&amp;amp;eid=2-s2.0-84921317240</t>
        </is>
      </c>
      <c r="E415" s="313" t="n">
        <v>1</v>
      </c>
      <c r="F415" s="313" t="n">
        <v>0</v>
      </c>
      <c r="G415" s="313" t="n">
        <v>0</v>
      </c>
      <c r="H415" s="100" t="n">
        <v>1</v>
      </c>
      <c r="I415" s="100" t="n">
        <v>0</v>
      </c>
      <c r="J415" s="100" t="n">
        <v>0</v>
      </c>
      <c r="K415" s="58" t="n">
        <v>3</v>
      </c>
      <c r="L415" s="29" t="inlineStr">
        <is>
          <t>ІКІ</t>
        </is>
      </c>
      <c r="M415" s="59" t="inlineStr">
        <is>
          <t>Да</t>
        </is>
      </c>
      <c r="N415" s="59" t="n"/>
      <c r="O415" s="59" t="n"/>
      <c r="P415" s="59" t="n"/>
      <c r="Q415" s="59" t="n"/>
      <c r="R415" s="63" t="inlineStr">
        <is>
          <t>Marchuk, Artem</t>
        </is>
      </c>
      <c r="S415" s="13" t="n"/>
      <c r="T415" s="13" t="n"/>
      <c r="U415" s="13" t="n"/>
      <c r="V415" s="13" t="n"/>
      <c r="W415" s="13" t="n"/>
      <c r="X415" s="13" t="n"/>
      <c r="Y415" s="13" t="n"/>
      <c r="Z415" s="13" t="n"/>
    </row>
    <row r="416" ht="15.75" customHeight="1" s="303">
      <c r="A416" s="22" t="n">
        <v>587</v>
      </c>
      <c r="B416" s="23" t="inlineStr">
        <is>
          <t>МАРЧУК ВОЛОДИМИР СТЕПАНОВИЧ</t>
        </is>
      </c>
      <c r="C416" s="24" t="inlineStr">
        <is>
          <t>https://orcid.org/0000-0002-3874-1192</t>
        </is>
      </c>
      <c r="D416" s="55" t="inlineStr">
        <is>
          <t>https://www.scopus.com/authid/detail.uri?authorId=57188560437&amp;amp;eid=2-s2.0-34250010072</t>
        </is>
      </c>
      <c r="E416" s="313" t="n">
        <v>1</v>
      </c>
      <c r="F416" s="313" t="n">
        <v>0</v>
      </c>
      <c r="G416" s="313" t="n">
        <v>0</v>
      </c>
      <c r="H416" s="100" t="n"/>
      <c r="I416" s="47" t="n"/>
      <c r="J416" s="47" t="n"/>
      <c r="K416" s="28" t="n">
        <v>6</v>
      </c>
      <c r="L416" s="29" t="inlineStr">
        <is>
          <t>ІКІ</t>
        </is>
      </c>
      <c r="M416" s="30" t="inlineStr">
        <is>
          <t>Да</t>
        </is>
      </c>
      <c r="N416" s="30" t="n"/>
      <c r="O416" s="30" t="n"/>
      <c r="P416" s="30" t="n"/>
      <c r="Q416" s="30" t="n"/>
      <c r="R416" s="63" t="inlineStr">
        <is>
          <t>Marchuk, V. S.</t>
        </is>
      </c>
      <c r="S416" s="13" t="n"/>
      <c r="T416" s="13" t="n"/>
      <c r="U416" s="13" t="n"/>
      <c r="V416" s="13" t="n"/>
      <c r="W416" s="13" t="n"/>
      <c r="X416" s="13" t="n"/>
      <c r="Y416" s="13" t="n"/>
      <c r="Z416" s="13" t="n"/>
    </row>
    <row r="417" ht="15.75" customHeight="1" s="303">
      <c r="A417" s="102" t="n">
        <v>7158</v>
      </c>
      <c r="B417" s="23" t="inlineStr">
        <is>
          <t>МАТВЄЄВ ДМИТРО ІГОРОВИЧ</t>
        </is>
      </c>
      <c r="C417" s="103" t="inlineStr">
        <is>
          <t>https://orcid.org/0000-0002-0622-8159</t>
        </is>
      </c>
      <c r="D417" s="104" t="n"/>
      <c r="E417" s="314" t="n"/>
      <c r="F417" s="314" t="n"/>
      <c r="G417" s="314" t="n"/>
      <c r="H417" s="104" t="n"/>
      <c r="I417" s="105" t="n"/>
      <c r="J417" s="105" t="n"/>
      <c r="K417" s="58" t="n">
        <v>0</v>
      </c>
      <c r="L417" s="44" t="inlineStr">
        <is>
          <t>ПІ</t>
        </is>
      </c>
      <c r="M417" s="59" t="inlineStr">
        <is>
          <t>Да</t>
        </is>
      </c>
      <c r="N417" s="59" t="n"/>
      <c r="O417" s="59" t="n"/>
      <c r="P417" s="59" t="n"/>
      <c r="Q417" s="59" t="n"/>
      <c r="R417" s="12" t="n"/>
      <c r="S417" s="13" t="n"/>
      <c r="T417" s="13" t="n"/>
      <c r="U417" s="13" t="n"/>
      <c r="V417" s="13" t="n"/>
      <c r="W417" s="13" t="n"/>
      <c r="X417" s="13" t="n"/>
      <c r="Y417" s="13" t="n"/>
      <c r="Z417" s="13" t="n"/>
    </row>
    <row r="418" ht="15.75" customHeight="1" s="303">
      <c r="A418" s="22" t="n">
        <v>7170</v>
      </c>
      <c r="B418" s="23" t="inlineStr">
        <is>
          <t>МАТВІЄНКО ОЛЬГА ІВАНІВНА</t>
        </is>
      </c>
      <c r="C418" s="24" t="inlineStr">
        <is>
          <t>https://orcid.org/0000-0001-7492-7616</t>
        </is>
      </c>
      <c r="D418" s="42" t="inlineStr">
        <is>
          <t>https://www.scopus.com/authid/detail.uri?authorId=57213836854</t>
        </is>
      </c>
      <c r="E418" s="313" t="n">
        <v>3</v>
      </c>
      <c r="F418" s="313" t="n">
        <v>2</v>
      </c>
      <c r="G418" s="313" t="n">
        <v>1</v>
      </c>
      <c r="H418" s="100" t="n">
        <v>0</v>
      </c>
      <c r="I418" s="47" t="n">
        <v>0</v>
      </c>
      <c r="J418" s="47" t="n">
        <v>0</v>
      </c>
      <c r="K418" s="28" t="n">
        <v>8</v>
      </c>
      <c r="L418" s="44" t="inlineStr">
        <is>
          <t>ПМ</t>
        </is>
      </c>
      <c r="M418" s="30" t="inlineStr">
        <is>
          <t>Да</t>
        </is>
      </c>
      <c r="N418" s="30" t="n"/>
      <c r="O418" s="30" t="n"/>
      <c r="P418" s="30" t="n"/>
      <c r="Q418" s="30" t="n"/>
      <c r="R418" s="63" t="inlineStr">
        <is>
          <t>Matviyenko, O. ; Matviienko, Olga ; Matviyenko, Olga ; Matviyenko, O.</t>
        </is>
      </c>
      <c r="S418" s="13" t="n"/>
      <c r="T418" s="13" t="n"/>
      <c r="U418" s="13" t="n"/>
      <c r="V418" s="13" t="n"/>
      <c r="W418" s="13" t="n"/>
      <c r="X418" s="13" t="n"/>
      <c r="Y418" s="13" t="n"/>
      <c r="Z418" s="13" t="n"/>
    </row>
    <row r="419" ht="19.5" customHeight="1" s="303">
      <c r="A419" s="22" t="n">
        <v>502</v>
      </c>
      <c r="B419" s="23" t="inlineStr">
        <is>
          <t>МАЧЕХІН ЮРІЙ ПАВЛОВИЧ</t>
        </is>
      </c>
      <c r="C419" s="24" t="inlineStr">
        <is>
          <t>https://orcid.org/0000-0002-9282-6576</t>
        </is>
      </c>
      <c r="D419" s="106" t="inlineStr">
        <is>
          <t>https://www.scopus.com/authid/detail.uri?authorId=56403093300</t>
        </is>
      </c>
      <c r="E419" s="325" t="n">
        <v>71</v>
      </c>
      <c r="F419" s="313" t="n">
        <v>166</v>
      </c>
      <c r="G419" s="313" t="n">
        <v>6</v>
      </c>
      <c r="H419" s="100" t="n">
        <v>46</v>
      </c>
      <c r="I419" s="100" t="n">
        <v>45</v>
      </c>
      <c r="J419" s="100" t="n">
        <v>3</v>
      </c>
      <c r="K419" s="28" t="n">
        <v>184</v>
      </c>
      <c r="L419" s="44" t="inlineStr">
        <is>
          <t>ФОЕТ</t>
        </is>
      </c>
      <c r="M419" s="30" t="inlineStr">
        <is>
          <t>Да</t>
        </is>
      </c>
      <c r="N419" s="30" t="n"/>
      <c r="O419" s="30" t="n"/>
      <c r="P419" s="30" t="n"/>
      <c r="Q419" s="30" t="n"/>
      <c r="R419" s="12" t="inlineStr">
        <is>
          <t>Machekhin, Yuri P. ; Machekhin, Y ; Machekhin, Yu. P. ; Machekhin, YP ; Machehin, Yuri P. ; Machehin, Y ; Machekhin, Yu P. ; Machekhin, Y. P. ; Machekhin, Yury ; Machehin, Y. P. ; Machekhin, Yuri ; Machekhin, Y.P. ; Machekhin, Yuriy P.</t>
        </is>
      </c>
      <c r="S419" s="13" t="n"/>
      <c r="T419" s="13" t="n"/>
      <c r="U419" s="13" t="n"/>
      <c r="V419" s="13" t="n"/>
      <c r="W419" s="13" t="n"/>
      <c r="X419" s="13" t="n"/>
      <c r="Y419" s="13" t="n"/>
      <c r="Z419" s="13" t="n"/>
    </row>
    <row r="420" ht="15.75" customHeight="1" s="303">
      <c r="A420" s="22" t="n">
        <v>1729</v>
      </c>
      <c r="B420" s="23" t="inlineStr">
        <is>
          <t>МАШТАЛІР ВОЛОДИМИР ПЕТРОВИЧ</t>
        </is>
      </c>
      <c r="C420" s="24" t="inlineStr">
        <is>
          <t>https://orcid.org/0000-0002-3393-4091</t>
        </is>
      </c>
      <c r="D420" s="106" t="inlineStr">
        <is>
          <t>https://www.scopus.com/authid/detail.uri?authorId=6507672782</t>
        </is>
      </c>
      <c r="E420" s="325" t="n">
        <v>21</v>
      </c>
      <c r="F420" s="313" t="n">
        <v>75</v>
      </c>
      <c r="G420" s="313" t="n">
        <v>5</v>
      </c>
      <c r="H420" s="100" t="n">
        <v>9</v>
      </c>
      <c r="I420" s="100" t="n">
        <v>7</v>
      </c>
      <c r="J420" s="100" t="n">
        <v>2</v>
      </c>
      <c r="K420" s="28" t="n">
        <v>10</v>
      </c>
      <c r="L420" s="29" t="inlineStr">
        <is>
          <t>Інф.</t>
        </is>
      </c>
      <c r="M420" s="30" t="inlineStr">
        <is>
          <t>Да</t>
        </is>
      </c>
      <c r="N420" s="30" t="n"/>
      <c r="O420" s="30" t="n"/>
      <c r="P420" s="30" t="n"/>
      <c r="Q420" s="30" t="n"/>
      <c r="R420" s="63" t="inlineStr">
        <is>
          <t>Mashtalir, Vladimir P. ; Mashtalir, Volodymyr ; Mashtalir, Volodymir ; Mashtalir, Vladimir ; Mashtalir, V. ; Mashtalir, V. P. ; Mashtalir, V</t>
        </is>
      </c>
      <c r="S420" s="13" t="n"/>
      <c r="T420" s="13" t="n"/>
      <c r="U420" s="13" t="n"/>
      <c r="V420" s="13" t="n"/>
      <c r="W420" s="13" t="n"/>
      <c r="X420" s="13" t="n"/>
      <c r="Y420" s="13" t="n"/>
      <c r="Z420" s="13" t="n"/>
    </row>
    <row r="421" ht="15.75" customHeight="1" s="303">
      <c r="A421" s="22" t="n">
        <v>3674</v>
      </c>
      <c r="B421" s="23" t="inlineStr">
        <is>
          <t>МАШТАЛІР СЕРГІЙ ВОЛОДИМИРОВИЧ</t>
        </is>
      </c>
      <c r="C421" s="24" t="inlineStr">
        <is>
          <t>https://orcid.org/0000-0002-0917-6622</t>
        </is>
      </c>
      <c r="D421" s="106" t="inlineStr">
        <is>
          <t>https://www.scopus.com/authid/detail.uri?authorId=36183980100</t>
        </is>
      </c>
      <c r="E421" s="325" t="n">
        <v>20</v>
      </c>
      <c r="F421" s="313" t="n">
        <v>76</v>
      </c>
      <c r="G421" s="313" t="n">
        <v>6</v>
      </c>
      <c r="H421" s="100" t="n">
        <v>11</v>
      </c>
      <c r="I421" s="100" t="n">
        <v>6</v>
      </c>
      <c r="J421" s="100" t="n">
        <v>2</v>
      </c>
      <c r="K421" s="28" t="n">
        <v>14</v>
      </c>
      <c r="L421" s="29" t="inlineStr">
        <is>
          <t>Інф.</t>
        </is>
      </c>
      <c r="M421" s="30" t="inlineStr">
        <is>
          <t>Да</t>
        </is>
      </c>
      <c r="N421" s="30" t="n"/>
      <c r="O421" s="30" t="n"/>
      <c r="P421" s="30" t="n"/>
      <c r="Q421" s="30" t="n"/>
      <c r="R421" s="63" t="inlineStr">
        <is>
          <t>Mashtalir, Sergii ; Mashtalir, S. V. ; Mashtalir, S. ; Mashtalir, Sergey ; Sergii, Mashtalir ; Mashtalir, Sergii V.</t>
        </is>
      </c>
      <c r="S421" s="13" t="n"/>
      <c r="T421" s="13" t="n"/>
      <c r="U421" s="13" t="n"/>
      <c r="V421" s="13" t="n"/>
      <c r="W421" s="13" t="n"/>
      <c r="X421" s="13" t="n"/>
      <c r="Y421" s="13" t="n"/>
      <c r="Z421" s="13" t="n"/>
    </row>
    <row r="422" ht="15.75" customHeight="1" s="303">
      <c r="A422" s="22" t="n">
        <v>6510</v>
      </c>
      <c r="B422" s="23" t="inlineStr">
        <is>
          <t>МЕДВЕДЄВ ЄВГЕН ОЛЕКСАНДРОВИЧ</t>
        </is>
      </c>
      <c r="C422" s="24" t="inlineStr">
        <is>
          <t>https://orcid.org/0000-0002-6498-7954</t>
        </is>
      </c>
      <c r="D422" s="106" t="inlineStr">
        <is>
          <t>https://www.scopus.com/authid/detail.uri?authorId=56114523700</t>
        </is>
      </c>
      <c r="E422" s="325" t="n">
        <v>11</v>
      </c>
      <c r="F422" s="313" t="n">
        <v>6</v>
      </c>
      <c r="G422" s="313" t="n">
        <v>2</v>
      </c>
      <c r="H422" s="100" t="n">
        <v>1</v>
      </c>
      <c r="I422" s="100" t="n">
        <v>0</v>
      </c>
      <c r="J422" s="100" t="n">
        <v>0</v>
      </c>
      <c r="K422" s="28" t="n">
        <v>3</v>
      </c>
      <c r="L422" s="44" t="inlineStr">
        <is>
          <t>КРіСТЗІ</t>
        </is>
      </c>
      <c r="M422" s="30" t="inlineStr">
        <is>
          <t>Да</t>
        </is>
      </c>
      <c r="N422" s="30" t="n"/>
      <c r="O422" s="30" t="n"/>
      <c r="P422" s="30" t="n"/>
      <c r="Q422" s="30" t="n"/>
      <c r="R422" s="63" t="inlineStr">
        <is>
          <t>Medvedev, Eugene A. ; Medvedev, E. A. ; Medvedev, Eugene</t>
        </is>
      </c>
      <c r="S422" s="13" t="n"/>
      <c r="T422" s="13" t="n"/>
      <c r="U422" s="13" t="n"/>
      <c r="V422" s="13" t="n"/>
      <c r="W422" s="13" t="n"/>
      <c r="X422" s="13" t="n"/>
      <c r="Y422" s="13" t="n"/>
      <c r="Z422" s="13" t="n"/>
    </row>
    <row r="423" ht="15.75" customHeight="1" s="303">
      <c r="A423" s="22" t="n">
        <v>7675</v>
      </c>
      <c r="B423" s="23" t="inlineStr">
        <is>
          <t>МЕЛЬНИК СВІТЛАНА СЕМЕНІВНА</t>
        </is>
      </c>
      <c r="C423" s="24" t="inlineStr">
        <is>
          <t>https://orcid.org/0000-0002-7565-3095</t>
        </is>
      </c>
      <c r="D423" s="100" t="n"/>
      <c r="E423" s="314" t="n"/>
      <c r="F423" s="314" t="n"/>
      <c r="G423" s="314" t="n"/>
      <c r="H423" s="100" t="n">
        <v>1</v>
      </c>
      <c r="I423" s="100" t="n">
        <v>1</v>
      </c>
      <c r="J423" s="100" t="n">
        <v>1</v>
      </c>
      <c r="K423" s="28" t="n">
        <v>1</v>
      </c>
      <c r="L423" s="39" t="inlineStr">
        <is>
          <t>ІМ</t>
        </is>
      </c>
      <c r="M423" s="30" t="inlineStr">
        <is>
          <t>Да</t>
        </is>
      </c>
      <c r="N423" s="30" t="n"/>
      <c r="O423" s="30" t="n"/>
      <c r="P423" s="30" t="n"/>
      <c r="Q423" s="30" t="n"/>
      <c r="R423" s="12" t="inlineStr">
        <is>
          <t>Melnyk, Svitlana ;  Melnyk, S. S.</t>
        </is>
      </c>
      <c r="S423" s="13" t="n"/>
      <c r="T423" s="13" t="n"/>
      <c r="U423" s="13" t="n"/>
      <c r="V423" s="13" t="n"/>
      <c r="W423" s="13" t="n"/>
      <c r="X423" s="13" t="n"/>
      <c r="Y423" s="13" t="n"/>
      <c r="Z423" s="13" t="n"/>
    </row>
    <row r="424" ht="15.75" customHeight="1" s="303">
      <c r="A424" s="34" t="n">
        <v>473</v>
      </c>
      <c r="B424" s="49" t="inlineStr">
        <is>
          <t>МЕЛЬНИКОВ ОЛЕКСАНДР ФЕДОРОВИЧ</t>
        </is>
      </c>
      <c r="C424" s="35" t="inlineStr">
        <is>
          <t>https://orcid.org/0000-0001-6856-8362</t>
        </is>
      </c>
      <c r="D424" s="37" t="n"/>
      <c r="E424" s="314" t="n"/>
      <c r="F424" s="314" t="n"/>
      <c r="G424" s="314" t="n"/>
      <c r="H424" s="51" t="n"/>
      <c r="I424" s="51" t="n"/>
      <c r="J424" s="51" t="n"/>
      <c r="K424" s="38" t="n">
        <v>28</v>
      </c>
      <c r="L424" s="40" t="n"/>
      <c r="M424" s="40" t="inlineStr">
        <is>
          <t>Нет</t>
        </is>
      </c>
      <c r="N424" s="40" t="n"/>
      <c r="O424" s="40" t="n"/>
      <c r="P424" s="40" t="n"/>
      <c r="Q424" s="40" t="n"/>
      <c r="R424" s="52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 s="303">
      <c r="A425" s="22" t="n">
        <v>48</v>
      </c>
      <c r="B425" s="23" t="inlineStr">
        <is>
          <t>МЕЛЬНИКОВА ОКСАНА АНАТОЛІЇВНА</t>
        </is>
      </c>
      <c r="C425" s="24" t="inlineStr">
        <is>
          <t>https://orcid.org/0000-0002-2477-4524</t>
        </is>
      </c>
      <c r="D425" s="100" t="n"/>
      <c r="E425" s="314" t="n"/>
      <c r="F425" s="314" t="n"/>
      <c r="G425" s="314" t="n"/>
      <c r="H425" s="47" t="n"/>
      <c r="I425" s="47" t="n"/>
      <c r="J425" s="47" t="n"/>
      <c r="K425" s="28" t="n">
        <v>6</v>
      </c>
      <c r="L425" s="29" t="inlineStr">
        <is>
          <t>БІТ</t>
        </is>
      </c>
      <c r="M425" s="30" t="inlineStr">
        <is>
          <t>Да</t>
        </is>
      </c>
      <c r="N425" s="30" t="n"/>
      <c r="O425" s="30" t="n"/>
      <c r="P425" s="30" t="n"/>
      <c r="Q425" s="30" t="n"/>
      <c r="R425" s="12" t="n"/>
      <c r="S425" s="13" t="n"/>
      <c r="T425" s="13" t="n"/>
      <c r="U425" s="13" t="n"/>
      <c r="V425" s="13" t="n"/>
      <c r="W425" s="13" t="n"/>
      <c r="X425" s="13" t="n"/>
      <c r="Y425" s="13" t="n"/>
      <c r="Z425" s="13" t="n"/>
    </row>
    <row r="426" ht="15.75" customHeight="1" s="303">
      <c r="A426" s="76" t="n">
        <v>5388</v>
      </c>
      <c r="B426" s="23" t="inlineStr">
        <is>
          <t>МЕЛЬНИЧУК МАРИНА ГЕННАДІЇВНА</t>
        </is>
      </c>
      <c r="C426" s="77" t="inlineStr">
        <is>
          <t>https://orcid.org/0000-0002-2895-0978</t>
        </is>
      </c>
      <c r="D426" s="326" t="inlineStr">
        <is>
          <t>https://www.scopus.com/authid/detail.uri?authorId=57202059464</t>
        </is>
      </c>
      <c r="E426" s="318" t="n">
        <v>2</v>
      </c>
      <c r="F426" s="318" t="n">
        <v>16</v>
      </c>
      <c r="G426" s="318" t="n">
        <v>1</v>
      </c>
      <c r="H426" s="79" t="n"/>
      <c r="I426" s="79" t="n"/>
      <c r="J426" s="79" t="n"/>
      <c r="K426" s="80" t="n">
        <v>0</v>
      </c>
      <c r="L426" s="44" t="inlineStr">
        <is>
          <t>Філ.</t>
        </is>
      </c>
      <c r="M426" s="81" t="inlineStr">
        <is>
          <t>Да</t>
        </is>
      </c>
      <c r="N426" s="81" t="n"/>
      <c r="O426" s="81" t="n"/>
      <c r="P426" s="81" t="n"/>
      <c r="Q426" s="81" t="n"/>
      <c r="R426" s="109" t="n"/>
      <c r="S426" s="110" t="n"/>
      <c r="T426" s="110" t="n"/>
      <c r="U426" s="110" t="n"/>
      <c r="V426" s="110" t="n"/>
      <c r="W426" s="110" t="n"/>
      <c r="X426" s="110" t="n"/>
      <c r="Y426" s="110" t="n"/>
      <c r="Z426" s="110" t="n"/>
    </row>
    <row r="427" ht="15.75" customHeight="1" s="303">
      <c r="A427" s="22" t="n">
        <v>488</v>
      </c>
      <c r="B427" s="23" t="inlineStr">
        <is>
          <t>МЕЛЬНІКОВА ЛЮБОВ ІВАНІВНА</t>
        </is>
      </c>
      <c r="C427" s="24" t="inlineStr">
        <is>
          <t>https://orcid.org/0000-0003-0439-7108</t>
        </is>
      </c>
      <c r="D427" s="42" t="inlineStr">
        <is>
          <t>https://www.scopus.com/authid/detail.uri?authorId=57216486212</t>
        </is>
      </c>
      <c r="E427" s="313" t="n">
        <v>1</v>
      </c>
      <c r="F427" s="313" t="n">
        <v>5</v>
      </c>
      <c r="G427" s="313" t="n">
        <v>1</v>
      </c>
      <c r="H427" s="47" t="n"/>
      <c r="I427" s="47" t="n"/>
      <c r="J427" s="47" t="n"/>
      <c r="K427" s="28" t="n">
        <v>8</v>
      </c>
      <c r="L427" s="29" t="inlineStr">
        <is>
          <t>ІКІ</t>
        </is>
      </c>
      <c r="M427" s="30" t="inlineStr">
        <is>
          <t>Да</t>
        </is>
      </c>
      <c r="N427" s="30" t="n"/>
      <c r="O427" s="30" t="n"/>
      <c r="P427" s="30" t="n"/>
      <c r="Q427" s="30" t="n"/>
      <c r="R427" s="63" t="inlineStr">
        <is>
          <t>Melnikova, Liubov</t>
        </is>
      </c>
      <c r="S427" s="13" t="n"/>
      <c r="T427" s="13" t="n"/>
      <c r="U427" s="13" t="n"/>
      <c r="V427" s="13" t="n"/>
      <c r="W427" s="13" t="n"/>
      <c r="X427" s="13" t="n"/>
      <c r="Y427" s="13" t="n"/>
      <c r="Z427" s="13" t="n"/>
    </row>
    <row r="428" ht="15.75" customHeight="1" s="303">
      <c r="A428" s="22" t="n">
        <v>9</v>
      </c>
      <c r="B428" s="23" t="inlineStr">
        <is>
          <t>МЕЛЬНІКОВА РОКСАНА ВАЛЕРІЇВНА</t>
        </is>
      </c>
      <c r="C428" s="24" t="inlineStr">
        <is>
          <t>https://orcid.org/0000-0001-8693-2770</t>
        </is>
      </c>
      <c r="D428" s="100" t="n"/>
      <c r="E428" s="314" t="n"/>
      <c r="F428" s="314" t="n"/>
      <c r="G428" s="314" t="n"/>
      <c r="H428" s="47" t="n"/>
      <c r="I428" s="47" t="n"/>
      <c r="J428" s="47" t="n"/>
      <c r="K428" s="28" t="n">
        <v>1</v>
      </c>
      <c r="L428" s="44" t="inlineStr">
        <is>
          <t>ПІ</t>
        </is>
      </c>
      <c r="M428" s="30" t="inlineStr">
        <is>
          <t>Да</t>
        </is>
      </c>
      <c r="N428" s="30" t="n"/>
      <c r="O428" s="30" t="n"/>
      <c r="P428" s="30" t="n"/>
      <c r="Q428" s="30" t="n"/>
      <c r="R428" s="12" t="n"/>
      <c r="S428" s="13" t="n"/>
      <c r="T428" s="13" t="n"/>
      <c r="U428" s="13" t="n"/>
      <c r="V428" s="13" t="n"/>
      <c r="W428" s="13" t="n"/>
      <c r="X428" s="13" t="n"/>
      <c r="Y428" s="13" t="n"/>
      <c r="Z428" s="13" t="n"/>
    </row>
    <row r="429" ht="15.75" customHeight="1" s="303">
      <c r="A429" s="22" t="n">
        <v>575</v>
      </c>
      <c r="B429" s="23" t="inlineStr">
        <is>
          <t>МЕНЯЙЛО ОЛЕКСАНДР ДМИТРОВИЧ</t>
        </is>
      </c>
      <c r="C429" s="24" t="inlineStr">
        <is>
          <t>https://orcid.org/0000-0002-3760-0523</t>
        </is>
      </c>
      <c r="D429" s="42" t="inlineStr">
        <is>
          <t>https://www.scopus.com/authid/detail.uri?authorId=57207908277</t>
        </is>
      </c>
      <c r="E429" s="313" t="n">
        <v>4</v>
      </c>
      <c r="F429" s="313" t="n">
        <v>1</v>
      </c>
      <c r="G429" s="313" t="n">
        <v>1</v>
      </c>
      <c r="H429" s="47" t="n"/>
      <c r="I429" s="47" t="n"/>
      <c r="J429" s="47" t="n"/>
      <c r="K429" s="28" t="n">
        <v>3</v>
      </c>
      <c r="L429" s="44" t="inlineStr">
        <is>
          <t>ПЕЕА</t>
        </is>
      </c>
      <c r="M429" s="30" t="inlineStr">
        <is>
          <t>Да</t>
        </is>
      </c>
      <c r="N429" s="30" t="n"/>
      <c r="O429" s="30" t="n"/>
      <c r="P429" s="30" t="n"/>
      <c r="Q429" s="30" t="n"/>
      <c r="R429" s="63" t="inlineStr">
        <is>
          <t>Meniailo, O. D. ; Meniailo, O. D. ; Menyailo, A. D. ; Dmitrievich, Menyajlo Aleksandr ; Dmitrievich, M.A. ; Dmitrievich, Menyajlo Aleksandr ; MENYAILO, AD</t>
        </is>
      </c>
      <c r="S429" s="13" t="n"/>
      <c r="T429" s="13" t="n"/>
      <c r="U429" s="13" t="n"/>
      <c r="V429" s="13" t="n"/>
      <c r="W429" s="13" t="n"/>
      <c r="X429" s="13" t="n"/>
      <c r="Y429" s="13" t="n"/>
      <c r="Z429" s="13" t="n"/>
    </row>
    <row r="430" ht="15.75" customHeight="1" s="303">
      <c r="A430" s="22" t="n">
        <v>7393</v>
      </c>
      <c r="B430" s="23" t="inlineStr">
        <is>
          <t>МЕРЗЛІКІН АНАТОЛІЙ ОЛЕКСАНДРОВИЧ</t>
        </is>
      </c>
      <c r="C430" s="24" t="inlineStr">
        <is>
          <t>https://orcid.org/0000-0003-1604-8837</t>
        </is>
      </c>
      <c r="D430" s="42" t="inlineStr">
        <is>
          <t>https://www.scopus.com/authid/detail.uri?authorId=57211287503</t>
        </is>
      </c>
      <c r="E430" s="313" t="n">
        <v>5</v>
      </c>
      <c r="F430" s="313" t="n">
        <v>10</v>
      </c>
      <c r="G430" s="313" t="n">
        <v>2</v>
      </c>
      <c r="H430" s="100" t="n">
        <v>1</v>
      </c>
      <c r="I430" s="100" t="n">
        <v>0</v>
      </c>
      <c r="J430" s="100" t="n">
        <v>0</v>
      </c>
      <c r="K430" s="28" t="n">
        <v>1</v>
      </c>
      <c r="L430" s="44" t="inlineStr">
        <is>
          <t>РТІКС</t>
        </is>
      </c>
      <c r="M430" s="30" t="inlineStr">
        <is>
          <t>Да</t>
        </is>
      </c>
      <c r="N430" s="30" t="n"/>
      <c r="O430" s="30" t="n"/>
      <c r="P430" s="30" t="n"/>
      <c r="Q430" s="30" t="n"/>
      <c r="R430" s="63" t="inlineStr">
        <is>
          <t>Merzlikin, Anatolii ; Merzlikin, A.</t>
        </is>
      </c>
      <c r="S430" s="13" t="n"/>
      <c r="T430" s="13" t="n"/>
      <c r="U430" s="13" t="n"/>
      <c r="V430" s="13" t="n"/>
      <c r="W430" s="13" t="n"/>
      <c r="X430" s="13" t="n"/>
      <c r="Y430" s="13" t="n"/>
      <c r="Z430" s="13" t="n"/>
    </row>
    <row r="431" ht="15.75" customHeight="1" s="303">
      <c r="A431" s="22" t="n">
        <v>7473</v>
      </c>
      <c r="B431" s="23" t="inlineStr">
        <is>
          <t xml:space="preserve">МЕРСНІ АМАЛЬ </t>
        </is>
      </c>
      <c r="C431" s="24" t="inlineStr">
        <is>
          <t>https://orcid.org/0000-0001-8718-5471</t>
        </is>
      </c>
      <c r="D431" s="106" t="inlineStr">
        <is>
          <t>https://www.scopus.com/authid/detail.uri?authorId=57194431824</t>
        </is>
      </c>
      <c r="E431" s="325" t="n">
        <v>21</v>
      </c>
      <c r="F431" s="313" t="n">
        <v>44</v>
      </c>
      <c r="G431" s="313" t="n">
        <v>4</v>
      </c>
      <c r="H431" s="100" t="n">
        <v>7</v>
      </c>
      <c r="I431" s="100" t="n">
        <v>2</v>
      </c>
      <c r="J431" s="100" t="n">
        <v>1</v>
      </c>
      <c r="K431" s="28" t="n">
        <v>8</v>
      </c>
      <c r="L431" s="29" t="inlineStr">
        <is>
          <t>ІКІ</t>
        </is>
      </c>
      <c r="M431" s="30" t="n"/>
      <c r="N431" s="30" t="n"/>
      <c r="O431" s="30" t="n"/>
      <c r="P431" s="30" t="n"/>
      <c r="Q431" s="30" t="n"/>
      <c r="R431" s="63" t="inlineStr">
        <is>
          <t>Mersni, Amal ; Mersni, A.</t>
        </is>
      </c>
      <c r="S431" s="13" t="n"/>
      <c r="T431" s="13" t="n"/>
      <c r="U431" s="13" t="n"/>
      <c r="V431" s="13" t="n"/>
      <c r="W431" s="13" t="n"/>
      <c r="X431" s="13" t="n"/>
      <c r="Y431" s="13" t="n"/>
      <c r="Z431" s="13" t="n"/>
    </row>
    <row r="432" ht="15.75" customHeight="1" s="303">
      <c r="A432" s="34" t="n">
        <v>7496</v>
      </c>
      <c r="B432" s="49" t="inlineStr">
        <is>
          <t>МЕХЕДЬКІНА ТЕТЯНА ЯКИМІВНА</t>
        </is>
      </c>
      <c r="C432" s="37" t="n"/>
      <c r="D432" s="37" t="n"/>
      <c r="E432" s="314" t="n"/>
      <c r="F432" s="314" t="n"/>
      <c r="G432" s="314" t="n"/>
      <c r="H432" s="51" t="n"/>
      <c r="I432" s="51" t="n"/>
      <c r="J432" s="51" t="n"/>
      <c r="K432" s="38" t="n">
        <v>0</v>
      </c>
      <c r="L432" s="40" t="inlineStr">
        <is>
          <t>МП</t>
        </is>
      </c>
      <c r="M432" s="40" t="inlineStr">
        <is>
          <t>Нет</t>
        </is>
      </c>
      <c r="N432" s="40" t="n"/>
      <c r="O432" s="40" t="n"/>
      <c r="P432" s="40" t="n"/>
      <c r="Q432" s="40" t="n"/>
      <c r="R432" s="52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 s="303">
      <c r="A433" s="22" t="n">
        <v>846</v>
      </c>
      <c r="B433" s="23" t="inlineStr">
        <is>
          <t>МЕШКОВ СЕРГІЙ МИКОЛАЙОВИЧ</t>
        </is>
      </c>
      <c r="C433" s="24" t="inlineStr">
        <is>
          <t>https://orcid.org/0000-0003-3464-8318</t>
        </is>
      </c>
      <c r="D433" s="42" t="inlineStr">
        <is>
          <t>https://www.scopus.com/authid/detail.uri?authorId=8889499100</t>
        </is>
      </c>
      <c r="E433" s="313" t="n">
        <v>4</v>
      </c>
      <c r="F433" s="313" t="n">
        <v>0</v>
      </c>
      <c r="G433" s="313" t="n">
        <v>0</v>
      </c>
      <c r="H433" s="47" t="n"/>
      <c r="I433" s="47" t="n"/>
      <c r="J433" s="47" t="n"/>
      <c r="K433" s="28" t="n">
        <v>2</v>
      </c>
      <c r="L433" s="44" t="inlineStr">
        <is>
          <t>Фіз.</t>
        </is>
      </c>
      <c r="M433" s="30" t="inlineStr">
        <is>
          <t>Да</t>
        </is>
      </c>
      <c r="N433" s="30" t="n"/>
      <c r="O433" s="30" t="n"/>
      <c r="P433" s="30" t="n"/>
      <c r="Q433" s="30" t="n"/>
      <c r="R433" s="63" t="inlineStr">
        <is>
          <t>Meshkov, S. N. ; Meshkov, S. N. ; Meshkov, Sergey</t>
        </is>
      </c>
      <c r="S433" s="13" t="n"/>
      <c r="T433" s="13" t="n"/>
      <c r="U433" s="13" t="n"/>
      <c r="V433" s="13" t="n"/>
      <c r="W433" s="13" t="n"/>
      <c r="X433" s="13" t="n"/>
      <c r="Y433" s="13" t="n"/>
      <c r="Z433" s="13" t="n"/>
    </row>
    <row r="434" ht="15.75" customHeight="1" s="303">
      <c r="A434" s="22" t="n">
        <v>1653</v>
      </c>
      <c r="B434" s="23" t="inlineStr">
        <is>
          <t>МИЛЮТЧЕНКО ІВАН ОЛЕКСАНДРОВИЧ</t>
        </is>
      </c>
      <c r="C434" s="24" t="inlineStr">
        <is>
          <t>http://orcid.org/0000-0001-7559-8850</t>
        </is>
      </c>
      <c r="D434" s="42" t="inlineStr">
        <is>
          <t>https://www.scopus.com/authid/detail.uri?authorId=9434092100</t>
        </is>
      </c>
      <c r="E434" s="313" t="n">
        <v>4</v>
      </c>
      <c r="F434" s="313" t="n">
        <v>0</v>
      </c>
      <c r="G434" s="313" t="n">
        <v>0</v>
      </c>
      <c r="H434" s="47" t="n"/>
      <c r="I434" s="47" t="n"/>
      <c r="J434" s="47" t="n"/>
      <c r="K434" s="28" t="n">
        <v>9</v>
      </c>
      <c r="L434" s="44" t="inlineStr">
        <is>
          <t>КРіСТЗІ</t>
        </is>
      </c>
      <c r="M434" s="30" t="inlineStr">
        <is>
          <t>Да</t>
        </is>
      </c>
      <c r="N434" s="30" t="n"/>
      <c r="O434" s="30" t="n"/>
      <c r="P434" s="30" t="n"/>
      <c r="Q434" s="30" t="n"/>
      <c r="R434" s="63" t="inlineStr">
        <is>
          <t>Milutchenko, I. A. ; Milutchenko, I. A. ; Milyutchenko, I. A.</t>
        </is>
      </c>
      <c r="S434" s="13" t="n"/>
      <c r="T434" s="13" t="n"/>
      <c r="U434" s="13" t="n"/>
      <c r="V434" s="13" t="n"/>
      <c r="W434" s="13" t="n"/>
      <c r="X434" s="13" t="n"/>
      <c r="Y434" s="13" t="n"/>
      <c r="Z434" s="13" t="n"/>
    </row>
    <row r="435" ht="15.75" customHeight="1" s="303">
      <c r="A435" s="22" t="n">
        <v>272</v>
      </c>
      <c r="B435" s="23" t="inlineStr">
        <is>
          <t>МИТЦЕВА ОЛЬГА СЕРГІЇВНА</t>
        </is>
      </c>
      <c r="C435" s="24" t="inlineStr">
        <is>
          <t>http://orcid.org/0000-0002-3398-2982</t>
        </is>
      </c>
      <c r="D435" s="100" t="n"/>
      <c r="E435" s="314" t="n"/>
      <c r="F435" s="314" t="n"/>
      <c r="G435" s="314" t="n"/>
      <c r="H435" s="47" t="n"/>
      <c r="I435" s="47" t="n"/>
      <c r="J435" s="47" t="n"/>
      <c r="K435" s="28" t="n">
        <v>0</v>
      </c>
      <c r="L435" s="44" t="inlineStr">
        <is>
          <t>Філ.</t>
        </is>
      </c>
      <c r="M435" s="30" t="inlineStr">
        <is>
          <t>Да</t>
        </is>
      </c>
      <c r="N435" s="30" t="n"/>
      <c r="O435" s="30" t="n"/>
      <c r="P435" s="30" t="n"/>
      <c r="Q435" s="30" t="n"/>
      <c r="R435" s="12" t="n"/>
      <c r="S435" s="13" t="n"/>
      <c r="T435" s="13" t="n"/>
      <c r="U435" s="13" t="n"/>
      <c r="V435" s="13" t="n"/>
      <c r="W435" s="13" t="n"/>
      <c r="X435" s="13" t="n"/>
      <c r="Y435" s="13" t="n"/>
      <c r="Z435" s="13" t="n"/>
    </row>
    <row r="436" ht="15.75" customHeight="1" s="303">
      <c r="A436" s="34" t="n">
        <v>7403</v>
      </c>
      <c r="B436" s="23" t="inlineStr">
        <is>
          <t>МІНУХІН СЕРГІЙ ВОЛОДИМИРОВИЧ</t>
        </is>
      </c>
      <c r="C436" s="35" t="inlineStr">
        <is>
          <t>http://orcid.org/0000-0002-9314-3750</t>
        </is>
      </c>
      <c r="D436" s="36" t="inlineStr">
        <is>
          <t>https://www.scopus.com/authid/detail.uri?authorId=36089205300</t>
        </is>
      </c>
      <c r="E436" s="313" t="n">
        <v>11</v>
      </c>
      <c r="F436" s="313" t="n">
        <v>10</v>
      </c>
      <c r="G436" s="313" t="n">
        <v>2</v>
      </c>
      <c r="H436" s="37" t="n">
        <v>8</v>
      </c>
      <c r="I436" s="37" t="n">
        <v>2</v>
      </c>
      <c r="J436" s="37" t="n">
        <v>1</v>
      </c>
      <c r="K436" s="38" t="n">
        <v>2</v>
      </c>
      <c r="L436" s="39" t="n"/>
      <c r="M436" s="40" t="inlineStr">
        <is>
          <t>Да</t>
        </is>
      </c>
      <c r="N436" s="40" t="n"/>
      <c r="O436" s="40" t="n"/>
      <c r="P436" s="40" t="n"/>
      <c r="Q436" s="40" t="n"/>
      <c r="R436" s="63" t="inlineStr">
        <is>
          <t>Minukhin, Sergii ; Minukhin, S. V. ; Minukhin, Sergey V.</t>
        </is>
      </c>
      <c r="S436" s="13" t="n"/>
      <c r="T436" s="13" t="n"/>
      <c r="U436" s="13" t="n"/>
      <c r="V436" s="13" t="n"/>
      <c r="W436" s="13" t="n"/>
      <c r="X436" s="13" t="n"/>
      <c r="Y436" s="13" t="n"/>
      <c r="Z436" s="13" t="n"/>
    </row>
    <row r="437" ht="15.75" customHeight="1" s="303">
      <c r="A437" s="22" t="n"/>
      <c r="B437" s="23" t="inlineStr">
        <is>
          <t>МІРОШНИК АНАТОЛІЙ МИКОЛАЙОВИЧ</t>
        </is>
      </c>
      <c r="C437" s="111" t="n"/>
      <c r="D437" s="99" t="inlineStr">
        <is>
          <t>https://www.scopus.com/authid/detail.uri?authorId=57217113825</t>
        </is>
      </c>
      <c r="E437" s="313" t="n">
        <v>6</v>
      </c>
      <c r="F437" s="313" t="n">
        <v>6</v>
      </c>
      <c r="G437" s="313" t="n">
        <v>2</v>
      </c>
      <c r="H437" s="100" t="n">
        <v>1</v>
      </c>
      <c r="I437" s="100" t="n">
        <v>0</v>
      </c>
      <c r="J437" s="100" t="n">
        <v>0</v>
      </c>
      <c r="K437" s="28" t="n"/>
      <c r="L437" s="45" t="inlineStr">
        <is>
          <t>АПОТ</t>
        </is>
      </c>
      <c r="M437" s="30" t="inlineStr">
        <is>
          <t>Да</t>
        </is>
      </c>
      <c r="N437" s="30" t="n"/>
      <c r="O437" s="30" t="n"/>
      <c r="P437" s="30" t="n"/>
      <c r="Q437" s="30" t="n"/>
      <c r="R437" s="63" t="inlineStr">
        <is>
          <t>Miroshnyk, Anatolii ; Miroshnyk, A. ;  Miroshnyk, A. M.</t>
        </is>
      </c>
      <c r="S437" s="13" t="n"/>
      <c r="T437" s="13" t="n"/>
      <c r="U437" s="13" t="n"/>
      <c r="V437" s="13" t="n"/>
      <c r="W437" s="13" t="n"/>
      <c r="X437" s="13" t="n"/>
      <c r="Y437" s="13" t="n"/>
      <c r="Z437" s="13" t="n"/>
    </row>
    <row r="438" ht="15.75" customHeight="1" s="303">
      <c r="A438" s="34" t="n">
        <v>89</v>
      </c>
      <c r="B438" s="49" t="inlineStr">
        <is>
          <t>МІРОШНИЧЕНКО ЛАРИСА ІВАНІВНА</t>
        </is>
      </c>
      <c r="C438" s="37" t="n"/>
      <c r="D438" s="37" t="n"/>
      <c r="E438" s="314" t="n"/>
      <c r="F438" s="314" t="n"/>
      <c r="G438" s="314" t="n"/>
      <c r="H438" s="51" t="n"/>
      <c r="I438" s="51" t="n"/>
      <c r="J438" s="51" t="n"/>
      <c r="K438" s="38" t="n">
        <v>0</v>
      </c>
      <c r="L438" s="40" t="inlineStr">
        <is>
          <t>МП</t>
        </is>
      </c>
      <c r="M438" s="40" t="inlineStr">
        <is>
          <t>Нет</t>
        </is>
      </c>
      <c r="N438" s="40" t="n"/>
      <c r="O438" s="40" t="n"/>
      <c r="P438" s="40" t="n"/>
      <c r="Q438" s="40" t="n"/>
      <c r="R438" s="52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 s="303">
      <c r="A439" s="22" t="n">
        <v>419</v>
      </c>
      <c r="B439" s="23" t="inlineStr">
        <is>
          <t>МІХАЛЬ ОЛЕГ ПИЛИПОВИЧ</t>
        </is>
      </c>
      <c r="C439" s="112" t="inlineStr">
        <is>
          <t>http://orcid.org/0000-0002-5977-3177</t>
        </is>
      </c>
      <c r="D439" s="113" t="inlineStr">
        <is>
          <t>https://www.scopus.com/authid/detail.uri?authorId=6506562747</t>
        </is>
      </c>
      <c r="E439" s="325" t="n">
        <v>8</v>
      </c>
      <c r="F439" s="313" t="n">
        <v>5</v>
      </c>
      <c r="G439" s="313" t="n">
        <v>1</v>
      </c>
      <c r="H439" s="100" t="n">
        <v>4</v>
      </c>
      <c r="I439" s="100" t="n">
        <v>0</v>
      </c>
      <c r="J439" s="100" t="n">
        <v>0</v>
      </c>
      <c r="K439" s="28" t="n">
        <v>20</v>
      </c>
      <c r="L439" s="29" t="inlineStr">
        <is>
          <t>ЕОМ</t>
        </is>
      </c>
      <c r="M439" s="30" t="inlineStr">
        <is>
          <t>Да</t>
        </is>
      </c>
      <c r="N439" s="30" t="n"/>
      <c r="O439" s="30" t="n"/>
      <c r="P439" s="30" t="n"/>
      <c r="Q439" s="30" t="n"/>
      <c r="R439" s="63" t="inlineStr">
        <is>
          <t>Mikhal, Oleg ; Mikhal', O. F. ; Mikhal, O. F. ; Oleg, Mikhal ; MIKHAL, OF ; Oleg, M.</t>
        </is>
      </c>
      <c r="S439" s="13" t="n"/>
      <c r="T439" s="13" t="n"/>
      <c r="U439" s="13" t="n"/>
      <c r="V439" s="13" t="n"/>
      <c r="W439" s="13" t="n"/>
      <c r="X439" s="13" t="n"/>
      <c r="Y439" s="13" t="n"/>
      <c r="Z439" s="13" t="n"/>
    </row>
    <row r="440" ht="15.75" customHeight="1" s="303">
      <c r="A440" s="22" t="n">
        <v>402</v>
      </c>
      <c r="B440" s="23" t="inlineStr">
        <is>
          <t>МІХНОВ ДМИТРО КІНДРАТОВИЧ</t>
        </is>
      </c>
      <c r="C440" s="24" t="inlineStr">
        <is>
          <t>https://orcid.org/0000-0002-9940-8553</t>
        </is>
      </c>
      <c r="D440" s="42" t="inlineStr">
        <is>
          <t>https://www.scopus.com/authid/detail.uri?authorId=57208083453</t>
        </is>
      </c>
      <c r="E440" s="313" t="n">
        <v>3</v>
      </c>
      <c r="F440" s="313" t="n">
        <v>1</v>
      </c>
      <c r="G440" s="313" t="n">
        <v>1</v>
      </c>
      <c r="H440" s="47" t="n"/>
      <c r="I440" s="47" t="n"/>
      <c r="J440" s="47" t="n"/>
      <c r="K440" s="28" t="n">
        <v>22</v>
      </c>
      <c r="L440" s="44" t="inlineStr">
        <is>
          <t>ІУС</t>
        </is>
      </c>
      <c r="M440" s="30" t="inlineStr">
        <is>
          <t>Да</t>
        </is>
      </c>
      <c r="N440" s="30" t="n"/>
      <c r="O440" s="30" t="n"/>
      <c r="P440" s="30" t="n"/>
      <c r="Q440" s="30" t="n"/>
      <c r="R440" s="63" t="inlineStr">
        <is>
          <t>Mikhnov, Dmitriy ; Mikhnov, Dmitro</t>
        </is>
      </c>
      <c r="S440" s="13" t="n"/>
      <c r="T440" s="13" t="n"/>
      <c r="U440" s="13" t="n"/>
      <c r="V440" s="13" t="n"/>
      <c r="W440" s="13" t="n"/>
      <c r="X440" s="13" t="n"/>
      <c r="Y440" s="13" t="n"/>
      <c r="Z440" s="13" t="n"/>
    </row>
    <row r="441" ht="15.75" customHeight="1" s="303">
      <c r="A441" s="22" t="n">
        <v>152</v>
      </c>
      <c r="B441" s="23" t="inlineStr">
        <is>
          <t>МІХНОВА АЛІНА ВОЛОДИМИРІВНА</t>
        </is>
      </c>
      <c r="C441" s="24" t="inlineStr">
        <is>
          <t>https://orcid.org/0000-0001-9877-4298</t>
        </is>
      </c>
      <c r="D441" s="42" t="inlineStr">
        <is>
          <t>https://www.scopus.com/authid/detail.uri?authorId=57192542611</t>
        </is>
      </c>
      <c r="E441" s="313" t="n">
        <v>2</v>
      </c>
      <c r="F441" s="313" t="n">
        <v>1</v>
      </c>
      <c r="G441" s="313" t="n">
        <v>1</v>
      </c>
      <c r="H441" s="47" t="n"/>
      <c r="I441" s="47" t="n"/>
      <c r="J441" s="47" t="n"/>
      <c r="K441" s="28" t="n">
        <v>16</v>
      </c>
      <c r="L441" s="44" t="inlineStr">
        <is>
          <t>ІУС</t>
        </is>
      </c>
      <c r="M441" s="30" t="inlineStr">
        <is>
          <t>Да</t>
        </is>
      </c>
      <c r="N441" s="30" t="n"/>
      <c r="O441" s="30" t="n"/>
      <c r="P441" s="30" t="n"/>
      <c r="Q441" s="30" t="n"/>
      <c r="R441" s="63" t="inlineStr">
        <is>
          <t>Mikhnova, Alina</t>
        </is>
      </c>
      <c r="S441" s="13" t="n"/>
      <c r="T441" s="13" t="n"/>
      <c r="U441" s="13" t="n"/>
      <c r="V441" s="13" t="n"/>
      <c r="W441" s="13" t="n"/>
      <c r="X441" s="13" t="n"/>
      <c r="Y441" s="13" t="n"/>
      <c r="Z441" s="13" t="n"/>
    </row>
    <row r="442" ht="15.75" customHeight="1" s="303">
      <c r="A442" s="22" t="n">
        <v>2287</v>
      </c>
      <c r="B442" s="23" t="inlineStr">
        <is>
          <t>МІЩЕРЯКОВ ЮРІЙ ВАЛЕНТИНОВИЧ</t>
        </is>
      </c>
      <c r="C442" s="24" t="inlineStr">
        <is>
          <t>https://orcid.org/0000-0002-5334-1808</t>
        </is>
      </c>
      <c r="D442" s="55" t="inlineStr">
        <is>
          <t>https://www.scopus.com/authid/detail.uri?authorId=57203885630&amp;amp;eid=2-s2.0-85053395927</t>
        </is>
      </c>
      <c r="E442" s="313" t="n">
        <v>2</v>
      </c>
      <c r="F442" s="313" t="n">
        <v>0</v>
      </c>
      <c r="G442" s="313" t="n">
        <v>0</v>
      </c>
      <c r="H442" s="100" t="n">
        <v>1</v>
      </c>
      <c r="I442" s="100" t="n">
        <v>0</v>
      </c>
      <c r="J442" s="100" t="n">
        <v>0</v>
      </c>
      <c r="K442" s="28" t="n">
        <v>7</v>
      </c>
      <c r="L442" s="44" t="inlineStr">
        <is>
          <t>СТ</t>
        </is>
      </c>
      <c r="M442" s="30" t="inlineStr">
        <is>
          <t>Да</t>
        </is>
      </c>
      <c r="N442" s="30" t="n"/>
      <c r="O442" s="30" t="n"/>
      <c r="P442" s="30" t="n"/>
      <c r="Q442" s="30" t="n"/>
      <c r="R442" s="63" t="inlineStr">
        <is>
          <t>Mishcheriakov, I. ; Mishcheriakov, I.</t>
        </is>
      </c>
      <c r="S442" s="13" t="n"/>
      <c r="T442" s="13" t="n"/>
      <c r="U442" s="13" t="n"/>
      <c r="V442" s="13" t="n"/>
      <c r="W442" s="13" t="n"/>
      <c r="X442" s="13" t="n"/>
      <c r="Y442" s="13" t="n"/>
      <c r="Z442" s="13" t="n"/>
    </row>
    <row r="443" ht="15.75" customHeight="1" s="303">
      <c r="A443" s="34" t="n">
        <v>5083</v>
      </c>
      <c r="B443" s="49" t="inlineStr">
        <is>
          <t>МОВА ОЛЕКСІЙ ЮРІЙОВИЧ</t>
        </is>
      </c>
      <c r="C443" s="54" t="inlineStr">
        <is>
          <t>https://orcid.org/0000-0003-0563-9076</t>
        </is>
      </c>
      <c r="D443" s="54" t="inlineStr">
        <is>
          <t>https://www.scopus.com/authid/detail.uri?authorId=55226675100</t>
        </is>
      </c>
      <c r="E443" s="313" t="n">
        <v>1</v>
      </c>
      <c r="F443" s="313" t="n">
        <v>0</v>
      </c>
      <c r="G443" s="313" t="n">
        <v>0</v>
      </c>
      <c r="H443" s="51" t="n"/>
      <c r="I443" s="51" t="n"/>
      <c r="J443" s="51" t="n"/>
      <c r="K443" s="38" t="n">
        <v>2</v>
      </c>
      <c r="L443" s="40" t="n"/>
      <c r="M443" s="40" t="inlineStr">
        <is>
          <t>Нет</t>
        </is>
      </c>
      <c r="N443" s="40" t="n"/>
      <c r="O443" s="40" t="n"/>
      <c r="P443" s="40" t="n"/>
      <c r="Q443" s="40" t="n"/>
      <c r="R443" s="82" t="inlineStr">
        <is>
          <t>Mova, A. Yu ; Mova,</t>
        </is>
      </c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 s="303">
      <c r="A444" s="22" t="n">
        <v>7015</v>
      </c>
      <c r="B444" s="23" t="inlineStr">
        <is>
          <t>МОВСЕСЯН ЯНА САМВЕЛІВНА</t>
        </is>
      </c>
      <c r="C444" s="24" t="inlineStr">
        <is>
          <t>https://orcid.org/0000-0002-1352-700X</t>
        </is>
      </c>
      <c r="D444" s="113" t="inlineStr">
        <is>
          <t>https://www.scopus.com/authid/detail.uri?authorId=56866413200</t>
        </is>
      </c>
      <c r="E444" s="325" t="n">
        <v>7</v>
      </c>
      <c r="F444" s="313" t="n">
        <v>47</v>
      </c>
      <c r="G444" s="313" t="n">
        <v>4</v>
      </c>
      <c r="H444" s="100" t="n">
        <v>2</v>
      </c>
      <c r="I444" s="100" t="n">
        <v>12</v>
      </c>
      <c r="J444" s="100" t="n">
        <v>2</v>
      </c>
      <c r="K444" s="28" t="n">
        <v>3</v>
      </c>
      <c r="L444" s="29" t="n"/>
      <c r="M444" s="30" t="inlineStr">
        <is>
          <t>Да</t>
        </is>
      </c>
      <c r="N444" s="30" t="n"/>
      <c r="O444" s="30" t="n"/>
      <c r="P444" s="30" t="n"/>
      <c r="Q444" s="30" t="n"/>
      <c r="R444" s="63" t="inlineStr">
        <is>
          <t>Movsesian, Iana ; Movsesian, Ia S. ; Iana, Movsesian ; Movsesian, Ia. S. ; Movsesian, I.</t>
        </is>
      </c>
      <c r="S444" s="13" t="n"/>
      <c r="T444" s="13" t="n"/>
      <c r="U444" s="13" t="n"/>
      <c r="V444" s="13" t="n"/>
      <c r="W444" s="13" t="n"/>
      <c r="X444" s="13" t="n"/>
      <c r="Y444" s="13" t="n"/>
      <c r="Z444" s="13" t="n"/>
    </row>
    <row r="445" ht="15.75" customHeight="1" s="303">
      <c r="A445" s="34" t="n">
        <v>5694</v>
      </c>
      <c r="B445" s="23" t="inlineStr">
        <is>
          <t>МОЖАЄВ ОЛЕКСАНДР ОЛЕКСАНДРОВИЧ</t>
        </is>
      </c>
      <c r="C445" s="35" t="inlineStr">
        <is>
          <t>https://orcid.org/0000-0002-1412-2696</t>
        </is>
      </c>
      <c r="D445" s="114" t="inlineStr">
        <is>
          <t>https://www.scopus.com/authid/detail.uri?authorId=57201729490</t>
        </is>
      </c>
      <c r="E445" s="313" t="n">
        <v>5</v>
      </c>
      <c r="F445" s="313" t="n">
        <v>26</v>
      </c>
      <c r="G445" s="313" t="n">
        <v>3</v>
      </c>
      <c r="H445" s="37" t="n">
        <v>2</v>
      </c>
      <c r="I445" s="37" t="n">
        <v>0</v>
      </c>
      <c r="J445" s="37" t="n">
        <v>0</v>
      </c>
      <c r="K445" s="38" t="n">
        <v>0</v>
      </c>
      <c r="L445" s="29" t="n"/>
      <c r="M445" s="40" t="inlineStr">
        <is>
          <t>Да</t>
        </is>
      </c>
      <c r="N445" s="40" t="n"/>
      <c r="O445" s="40" t="n"/>
      <c r="P445" s="40" t="n"/>
      <c r="Q445" s="40" t="n"/>
      <c r="R445" s="63" t="inlineStr">
        <is>
          <t xml:space="preserve">Mozhaiev, Oleksandr ; Mozhaiv, Oleksandr ; Mozhaev, Oleksandr ; Mozhaiev, O ; Mozhaev, O </t>
        </is>
      </c>
      <c r="S445" s="13" t="n"/>
      <c r="T445" s="13" t="n"/>
      <c r="U445" s="13" t="n"/>
      <c r="V445" s="13" t="n"/>
      <c r="W445" s="13" t="n"/>
      <c r="X445" s="13" t="n"/>
      <c r="Y445" s="13" t="n"/>
      <c r="Z445" s="13" t="n"/>
    </row>
    <row r="446" ht="15.75" customHeight="1" s="303">
      <c r="A446" s="22" t="n">
        <v>5090</v>
      </c>
      <c r="B446" s="23" t="inlineStr">
        <is>
          <t>МОРОЗОВА АННА ІВАНІВНА</t>
        </is>
      </c>
      <c r="C446" s="24" t="inlineStr">
        <is>
          <t>https://orcid.org/0000-0002-7082-4115</t>
        </is>
      </c>
      <c r="D446" s="106" t="inlineStr">
        <is>
          <t>https://www.scopus.com/authid/detail.uri?authorId=57209097471</t>
        </is>
      </c>
      <c r="E446" s="313" t="n">
        <v>3</v>
      </c>
      <c r="F446" s="313" t="n">
        <v>2</v>
      </c>
      <c r="G446" s="313" t="n">
        <v>1</v>
      </c>
      <c r="H446" s="47" t="n"/>
      <c r="I446" s="47" t="n"/>
      <c r="J446" s="47" t="n"/>
      <c r="K446" s="28" t="n">
        <v>4</v>
      </c>
      <c r="L446" s="44" t="inlineStr">
        <is>
          <t>СТ</t>
        </is>
      </c>
      <c r="M446" s="30" t="inlineStr">
        <is>
          <t>Да</t>
        </is>
      </c>
      <c r="N446" s="30" t="n"/>
      <c r="O446" s="30" t="n"/>
      <c r="P446" s="30" t="n"/>
      <c r="Q446" s="30" t="n"/>
      <c r="R446" s="63" t="inlineStr">
        <is>
          <t>Morozova, Anna ; Morozova, A.</t>
        </is>
      </c>
      <c r="S446" s="13" t="n"/>
      <c r="T446" s="13" t="n"/>
      <c r="U446" s="13" t="n"/>
      <c r="V446" s="13" t="n"/>
      <c r="W446" s="13" t="n"/>
      <c r="X446" s="13" t="n"/>
      <c r="Y446" s="13" t="n"/>
      <c r="Z446" s="13" t="n"/>
    </row>
    <row r="447" ht="15.75" customHeight="1" s="303">
      <c r="A447" s="22" t="n">
        <v>1214</v>
      </c>
      <c r="B447" s="23" t="inlineStr">
        <is>
          <t>МОРОЗОВА ЛАНА ЮРІЇВНА</t>
        </is>
      </c>
      <c r="C447" s="24" t="inlineStr">
        <is>
          <t>https://orcid.org/0000-0001-5317-1813</t>
        </is>
      </c>
      <c r="D447" s="100" t="n"/>
      <c r="E447" s="314" t="n"/>
      <c r="F447" s="314" t="n"/>
      <c r="G447" s="314" t="n"/>
      <c r="H447" s="47" t="n"/>
      <c r="I447" s="47" t="n"/>
      <c r="J447" s="47" t="n"/>
      <c r="K447" s="28" t="n">
        <v>7</v>
      </c>
      <c r="L447" s="44" t="inlineStr">
        <is>
          <t>ПрН</t>
        </is>
      </c>
      <c r="M447" s="30" t="inlineStr">
        <is>
          <t>Да</t>
        </is>
      </c>
      <c r="N447" s="30" t="n"/>
      <c r="O447" s="30" t="n"/>
      <c r="P447" s="30" t="n"/>
      <c r="Q447" s="30" t="n"/>
      <c r="R447" s="12" t="n"/>
      <c r="S447" s="13" t="n"/>
      <c r="T447" s="13" t="n"/>
      <c r="U447" s="13" t="n"/>
      <c r="V447" s="13" t="n"/>
      <c r="W447" s="13" t="n"/>
      <c r="X447" s="13" t="n"/>
      <c r="Y447" s="13" t="n"/>
      <c r="Z447" s="13" t="n"/>
    </row>
    <row r="448" ht="15.75" customHeight="1" s="303">
      <c r="A448" s="22" t="n">
        <v>448</v>
      </c>
      <c r="B448" s="23" t="inlineStr">
        <is>
          <t>МОСКАЛЕЦЬ МИКОЛА ВАДИМОВИЧ</t>
        </is>
      </c>
      <c r="C448" s="24" t="inlineStr">
        <is>
          <t>https://orcid.org/0000-0003-1726-1250</t>
        </is>
      </c>
      <c r="D448" s="106" t="inlineStr">
        <is>
          <t>https://www.scopus.com/authid/detail.uri?authorId=57188758923</t>
        </is>
      </c>
      <c r="E448" s="325" t="n">
        <v>15</v>
      </c>
      <c r="F448" s="313" t="n">
        <v>50</v>
      </c>
      <c r="G448" s="313" t="n">
        <v>5</v>
      </c>
      <c r="H448" s="100" t="n">
        <v>5</v>
      </c>
      <c r="I448" s="100" t="n">
        <v>0</v>
      </c>
      <c r="J448" s="100" t="n">
        <v>0</v>
      </c>
      <c r="K448" s="28" t="n">
        <v>10</v>
      </c>
      <c r="L448" s="29" t="inlineStr">
        <is>
          <t>ІКІ</t>
        </is>
      </c>
      <c r="M448" s="30" t="inlineStr">
        <is>
          <t>Да</t>
        </is>
      </c>
      <c r="N448" s="30" t="n"/>
      <c r="O448" s="30" t="n"/>
      <c r="P448" s="30" t="n"/>
      <c r="Q448" s="30" t="n"/>
      <c r="R448" s="63" t="inlineStr">
        <is>
          <t>Moskalets, Mykola ; Moskalets, N. V. ; Moskalets, M.</t>
        </is>
      </c>
      <c r="S448" s="13" t="n"/>
      <c r="T448" s="13" t="n"/>
      <c r="U448" s="13" t="n"/>
      <c r="V448" s="13" t="n"/>
      <c r="W448" s="13" t="n"/>
      <c r="X448" s="13" t="n"/>
      <c r="Y448" s="13" t="n"/>
      <c r="Z448" s="13" t="n"/>
    </row>
    <row r="449" ht="15.75" customHeight="1" s="303">
      <c r="A449" s="22" t="n">
        <v>4067</v>
      </c>
      <c r="B449" s="23" t="inlineStr">
        <is>
          <t>МОЩЕНКО ІННА ОЛЕКСІЇВНА</t>
        </is>
      </c>
      <c r="C449" s="100" t="n"/>
      <c r="D449" s="42" t="inlineStr">
        <is>
          <t>https://www.scopus.com/authid/detail.uri?authorId=57189311514</t>
        </is>
      </c>
      <c r="E449" s="313" t="n">
        <v>2</v>
      </c>
      <c r="F449" s="313" t="n">
        <v>1</v>
      </c>
      <c r="G449" s="313" t="n">
        <v>1</v>
      </c>
      <c r="H449" s="100" t="n">
        <v>2</v>
      </c>
      <c r="I449" s="100" t="n">
        <v>1</v>
      </c>
      <c r="J449" s="100" t="n">
        <v>1</v>
      </c>
      <c r="K449" s="28" t="n">
        <v>1</v>
      </c>
      <c r="L449" s="29" t="inlineStr">
        <is>
          <t>МТЕ</t>
        </is>
      </c>
      <c r="M449" s="30" t="inlineStr">
        <is>
          <t>Да</t>
        </is>
      </c>
      <c r="N449" s="30" t="n"/>
      <c r="O449" s="30" t="n"/>
      <c r="P449" s="30" t="n"/>
      <c r="Q449" s="30" t="n"/>
      <c r="R449" s="63" t="inlineStr">
        <is>
          <t>Moshchenko, I. A. ; Moshchenko, IA ; Moshchenko, I ; Moshchenko, I. O. ; Moshchenko, I. ;</t>
        </is>
      </c>
      <c r="S449" s="13" t="n"/>
      <c r="T449" s="13" t="n"/>
      <c r="U449" s="13" t="n"/>
      <c r="V449" s="13" t="n"/>
      <c r="W449" s="13" t="n"/>
      <c r="X449" s="13" t="n"/>
      <c r="Y449" s="13" t="n"/>
      <c r="Z449" s="13" t="n"/>
    </row>
    <row r="450" ht="15.75" customHeight="1" s="303">
      <c r="A450" s="22" t="n">
        <v>4874</v>
      </c>
      <c r="B450" s="23" t="inlineStr">
        <is>
          <t>МУЗИКА КАТЕРИНА МИКОЛАЇВНА</t>
        </is>
      </c>
      <c r="C450" s="24" t="inlineStr">
        <is>
          <t>https://orcid.org/0000-0002-3029-2919</t>
        </is>
      </c>
      <c r="D450" s="115" t="inlineStr">
        <is>
          <t>https://www.scopus.com/authid/detail.uri?authorId=24399259200</t>
        </is>
      </c>
      <c r="E450" s="313" t="n">
        <v>22</v>
      </c>
      <c r="F450" s="313" t="n">
        <v>506</v>
      </c>
      <c r="G450" s="313" t="n">
        <v>8</v>
      </c>
      <c r="H450" s="100" t="n">
        <v>16</v>
      </c>
      <c r="I450" s="100" t="n">
        <v>291</v>
      </c>
      <c r="J450" s="100" t="n">
        <v>6</v>
      </c>
      <c r="K450" s="28" t="n">
        <v>13</v>
      </c>
      <c r="L450" s="29" t="inlineStr">
        <is>
          <t>БМІ</t>
        </is>
      </c>
      <c r="M450" s="30" t="inlineStr">
        <is>
          <t>Да</t>
        </is>
      </c>
      <c r="N450" s="30" t="n"/>
      <c r="O450" s="30" t="n"/>
      <c r="P450" s="30" t="n"/>
      <c r="Q450" s="30" t="n"/>
      <c r="R450" s="63" t="inlineStr">
        <is>
          <t>Muzyka, Kateryna ; Muzyka, E. N. ; Muzyka, Ye N. ; Muzyka, K. ; Muzyka, Ekaterina N. ; Muzyka, Katerina ; Muzyka, K. M. ; Muzyka, K.M. ; Muzyka, E.N.</t>
        </is>
      </c>
      <c r="S450" s="13" t="n"/>
      <c r="T450" s="13" t="n"/>
      <c r="U450" s="13" t="n"/>
      <c r="V450" s="13" t="n"/>
      <c r="W450" s="13" t="n"/>
      <c r="X450" s="13" t="n"/>
      <c r="Y450" s="13" t="n"/>
      <c r="Z450" s="13" t="n"/>
    </row>
    <row r="451" ht="15.75" customHeight="1" s="303">
      <c r="A451" s="22" t="n">
        <v>6318</v>
      </c>
      <c r="B451" s="23" t="inlineStr">
        <is>
          <t>МУРАДОВА ВЮСАЛЯ ХУДАШІРІН КИЗИ</t>
        </is>
      </c>
      <c r="C451" s="24" t="inlineStr">
        <is>
          <t>https://orcid.org/0000-0001-6304-8325</t>
        </is>
      </c>
      <c r="D451" s="42" t="inlineStr">
        <is>
          <t>https://www.scopus.com/authid/detail.uri?authorId=57216296346</t>
        </is>
      </c>
      <c r="E451" s="313" t="n">
        <v>1</v>
      </c>
      <c r="F451" s="313" t="n">
        <v>0</v>
      </c>
      <c r="G451" s="313" t="n">
        <v>0</v>
      </c>
      <c r="H451" s="47" t="n"/>
      <c r="I451" s="47" t="n"/>
      <c r="J451" s="47" t="n"/>
      <c r="K451" s="28" t="n">
        <v>10</v>
      </c>
      <c r="L451" s="44" t="inlineStr">
        <is>
          <t>ПрН</t>
        </is>
      </c>
      <c r="M451" s="30" t="inlineStr">
        <is>
          <t>Да</t>
        </is>
      </c>
      <c r="N451" s="30" t="n"/>
      <c r="O451" s="30" t="n"/>
      <c r="P451" s="30" t="n"/>
      <c r="Q451" s="30" t="n"/>
      <c r="R451" s="63" t="inlineStr">
        <is>
          <t>Muradova, Vusala ; Muradova, V.</t>
        </is>
      </c>
      <c r="S451" s="13" t="n"/>
      <c r="T451" s="13" t="n"/>
      <c r="U451" s="13" t="n"/>
      <c r="V451" s="13" t="n"/>
      <c r="W451" s="13" t="n"/>
      <c r="X451" s="13" t="n"/>
      <c r="Y451" s="13" t="n"/>
      <c r="Z451" s="13" t="n"/>
    </row>
    <row r="452" ht="15.75" customHeight="1" s="303">
      <c r="A452" s="22" t="n">
        <v>3686</v>
      </c>
      <c r="B452" s="23" t="inlineStr">
        <is>
          <t>МУРЗАБУЛАТОВА ОЛЕНА ВЯЧЕСЛАВІВНА</t>
        </is>
      </c>
      <c r="C452" s="24" t="inlineStr">
        <is>
          <t>https://orcid.org/0000-0003-2179-1828</t>
        </is>
      </c>
      <c r="D452" s="55" t="inlineStr">
        <is>
          <t>https://www.scopus.com/authid/detail.uri?authorId=57219142421</t>
        </is>
      </c>
      <c r="E452" s="313" t="n">
        <v>1</v>
      </c>
      <c r="F452" s="313" t="n">
        <v>24</v>
      </c>
      <c r="G452" s="313" t="n">
        <v>1</v>
      </c>
      <c r="H452" s="100" t="n">
        <v>1</v>
      </c>
      <c r="I452" s="100" t="n">
        <v>0</v>
      </c>
      <c r="J452" s="100" t="n">
        <v>0</v>
      </c>
      <c r="K452" s="28" t="n">
        <v>3</v>
      </c>
      <c r="L452" s="29" t="inlineStr">
        <is>
          <t>ЕК</t>
        </is>
      </c>
      <c r="M452" s="30" t="inlineStr">
        <is>
          <t>Да</t>
        </is>
      </c>
      <c r="N452" s="30" t="n"/>
      <c r="O452" s="30" t="n"/>
      <c r="P452" s="30" t="n"/>
      <c r="Q452" s="30" t="n"/>
      <c r="R452" s="12" t="inlineStr">
        <is>
          <t>Murzabulatova, Olena ; Murzabulatova, O. ; Murzabulatova, O ; Murzabulatova, Olena</t>
        </is>
      </c>
      <c r="S452" s="13" t="n"/>
      <c r="T452" s="13" t="n"/>
      <c r="U452" s="13" t="n"/>
      <c r="V452" s="13" t="n"/>
      <c r="W452" s="13" t="n"/>
      <c r="X452" s="13" t="n"/>
      <c r="Y452" s="13" t="n"/>
      <c r="Z452" s="13" t="n"/>
    </row>
    <row r="453" ht="15.75" customHeight="1" s="303">
      <c r="A453" s="22" t="n">
        <v>174</v>
      </c>
      <c r="B453" s="23" t="inlineStr">
        <is>
          <t>МУСІЄНКО ВІКТОРІЯ ОЛЕГІВНА</t>
        </is>
      </c>
      <c r="C453" s="24" t="inlineStr">
        <is>
          <t>https://orcid.org/0000-0003-0882-0487</t>
        </is>
      </c>
      <c r="D453" s="42" t="inlineStr">
        <is>
          <t>https://www.scopus.com/authid/detail.uri?authorId=57208036711&amp;amp;eid=2-s2.0-85063626374</t>
        </is>
      </c>
      <c r="E453" s="313" t="n">
        <v>1</v>
      </c>
      <c r="F453" s="313" t="n">
        <v>8</v>
      </c>
      <c r="G453" s="313" t="n">
        <v>1</v>
      </c>
      <c r="H453" s="47" t="n"/>
      <c r="I453" s="47" t="n"/>
      <c r="J453" s="47" t="n"/>
      <c r="K453" s="28" t="n">
        <v>5</v>
      </c>
      <c r="L453" s="29" t="inlineStr">
        <is>
          <t>ЕК</t>
        </is>
      </c>
      <c r="M453" s="30" t="inlineStr">
        <is>
          <t>Да</t>
        </is>
      </c>
      <c r="N453" s="30" t="n"/>
      <c r="O453" s="30" t="n"/>
      <c r="P453" s="30" t="n"/>
      <c r="Q453" s="30" t="n"/>
      <c r="R453" s="63" t="inlineStr">
        <is>
          <t>Musiienko, Viktoriia</t>
        </is>
      </c>
      <c r="S453" s="13" t="n"/>
      <c r="T453" s="13" t="n"/>
      <c r="U453" s="13" t="n"/>
      <c r="V453" s="13" t="n"/>
      <c r="W453" s="13" t="n"/>
      <c r="X453" s="13" t="n"/>
      <c r="Y453" s="13" t="n"/>
      <c r="Z453" s="13" t="n"/>
    </row>
    <row r="454" ht="15.75" customHeight="1" s="303">
      <c r="A454" s="22" t="n">
        <v>3483</v>
      </c>
      <c r="B454" s="23" t="inlineStr">
        <is>
          <t>МЯГКИЙ ОЛЕКСАНДР ВАЛЕРІЙОВИЧ</t>
        </is>
      </c>
      <c r="C454" s="24" t="inlineStr">
        <is>
          <t>https://orcid.org/0000-0002-0442-5570</t>
        </is>
      </c>
      <c r="D454" s="42" t="inlineStr">
        <is>
          <t>https://www.scopus.com/authid/detail.uri?origin=resultslist&amp;authorId=57194714030</t>
        </is>
      </c>
      <c r="E454" s="313" t="n">
        <v>1</v>
      </c>
      <c r="F454" s="313" t="n">
        <v>0</v>
      </c>
      <c r="G454" s="313" t="n">
        <v>0</v>
      </c>
      <c r="H454" s="47" t="n">
        <v>0</v>
      </c>
      <c r="I454" s="47" t="n">
        <v>0</v>
      </c>
      <c r="J454" s="47" t="n">
        <v>0</v>
      </c>
      <c r="K454" s="58" t="n">
        <v>5</v>
      </c>
      <c r="L454" s="44" t="inlineStr">
        <is>
          <t>Фіз.</t>
        </is>
      </c>
      <c r="M454" s="59" t="inlineStr">
        <is>
          <t>Да</t>
        </is>
      </c>
      <c r="N454" s="59" t="n"/>
      <c r="O454" s="59" t="n"/>
      <c r="P454" s="59" t="n"/>
      <c r="Q454" s="59" t="n"/>
      <c r="R454" s="63" t="inlineStr">
        <is>
          <t>Myagkiy, Aleksandr</t>
        </is>
      </c>
      <c r="S454" s="13" t="n"/>
      <c r="T454" s="13" t="n"/>
      <c r="U454" s="13" t="n"/>
      <c r="V454" s="13" t="n"/>
      <c r="W454" s="13" t="n"/>
      <c r="X454" s="13" t="n"/>
      <c r="Y454" s="13" t="n"/>
      <c r="Z454" s="13" t="n"/>
    </row>
    <row r="455" ht="15.75" customHeight="1" s="303">
      <c r="A455" s="22" t="n">
        <v>176</v>
      </c>
      <c r="B455" s="23" t="inlineStr">
        <is>
          <t>НАЗАРЕНКО ВОЛОДИМИР АНАТОЛІЙОВИЧ</t>
        </is>
      </c>
      <c r="C455" s="24" t="inlineStr">
        <is>
          <t>https://orcid.org/0000-0001-5942-3188</t>
        </is>
      </c>
      <c r="D455" s="42" t="inlineStr">
        <is>
          <t>https://www.scopus.com/authid/detail.uri?authorId=7101884027</t>
        </is>
      </c>
      <c r="E455" s="313" t="n">
        <v>4</v>
      </c>
      <c r="F455" s="313" t="n">
        <v>4</v>
      </c>
      <c r="G455" s="313" t="n">
        <v>1</v>
      </c>
      <c r="H455" s="100" t="n">
        <v>1</v>
      </c>
      <c r="I455" s="100" t="n">
        <v>1</v>
      </c>
      <c r="J455" s="100" t="n">
        <v>1</v>
      </c>
      <c r="K455" s="28" t="n">
        <v>2</v>
      </c>
      <c r="L455" s="44" t="inlineStr">
        <is>
          <t>КРіСТЗІ</t>
        </is>
      </c>
      <c r="M455" s="30" t="inlineStr">
        <is>
          <t>Да</t>
        </is>
      </c>
      <c r="N455" s="30" t="n"/>
      <c r="O455" s="30" t="n"/>
      <c r="P455" s="30" t="n"/>
      <c r="Q455" s="30" t="n"/>
      <c r="R455" s="63" t="inlineStr">
        <is>
          <t>Nazarenko, V. A. ; Nazarenko, V. A. ; NAZARENKO, VA</t>
        </is>
      </c>
      <c r="S455" s="13" t="n"/>
      <c r="T455" s="13" t="n"/>
      <c r="U455" s="13" t="n"/>
      <c r="V455" s="13" t="n"/>
      <c r="W455" s="13" t="n"/>
      <c r="X455" s="13" t="n"/>
      <c r="Y455" s="13" t="n"/>
      <c r="Z455" s="13" t="n"/>
    </row>
    <row r="456" ht="15.75" customHeight="1" s="303">
      <c r="A456" s="22" t="n">
        <v>7203</v>
      </c>
      <c r="B456" s="23" t="inlineStr">
        <is>
          <t>НАЗАРОВ ОЛЕКСІЙ СЕРГІЙОВИЧ</t>
        </is>
      </c>
      <c r="C456" s="24" t="inlineStr">
        <is>
          <t>https://orcid.org/0000-0001-8682-5000</t>
        </is>
      </c>
      <c r="D456" s="100" t="n"/>
      <c r="E456" s="314" t="n"/>
      <c r="F456" s="314" t="n"/>
      <c r="G456" s="314" t="n"/>
      <c r="H456" s="47" t="n"/>
      <c r="I456" s="47" t="n"/>
      <c r="J456" s="47" t="n"/>
      <c r="K456" s="28" t="n">
        <v>7</v>
      </c>
      <c r="L456" s="44" t="inlineStr">
        <is>
          <t>ПІ</t>
        </is>
      </c>
      <c r="M456" s="30" t="inlineStr">
        <is>
          <t>Да</t>
        </is>
      </c>
      <c r="N456" s="30" t="n"/>
      <c r="O456" s="30" t="n"/>
      <c r="P456" s="30" t="n"/>
      <c r="Q456" s="30" t="n"/>
      <c r="R456" s="12" t="inlineStr">
        <is>
          <t>Nazarov, Alexei</t>
        </is>
      </c>
      <c r="S456" s="13" t="n"/>
      <c r="T456" s="13" t="n"/>
      <c r="U456" s="13" t="n"/>
      <c r="V456" s="13" t="n"/>
      <c r="W456" s="13" t="n"/>
      <c r="X456" s="13" t="n"/>
      <c r="Y456" s="13" t="n"/>
      <c r="Z456" s="13" t="n"/>
    </row>
    <row r="457" ht="15.75" customHeight="1" s="303">
      <c r="A457" s="34" t="n">
        <v>7636</v>
      </c>
      <c r="B457" s="23" t="inlineStr">
        <is>
          <t>НАЗАРОВА НАТАЛІЯ ВІКТОРІВНА</t>
        </is>
      </c>
      <c r="C457" s="37" t="n"/>
      <c r="D457" s="54" t="inlineStr">
        <is>
          <t>https://www.scopus.com/authid/detail.uri?authorId=8658187200&amp;amp;eid=2-s2.0-23944490230</t>
        </is>
      </c>
      <c r="E457" s="313" t="n">
        <v>1</v>
      </c>
      <c r="F457" s="313" t="n">
        <v>1</v>
      </c>
      <c r="G457" s="313" t="n">
        <v>1</v>
      </c>
      <c r="H457" s="51" t="n"/>
      <c r="I457" s="51" t="n"/>
      <c r="J457" s="51" t="n"/>
      <c r="K457" s="38" t="n">
        <v>0</v>
      </c>
      <c r="L457" s="56" t="inlineStr">
        <is>
          <t>ВМ</t>
        </is>
      </c>
      <c r="M457" s="40" t="inlineStr">
        <is>
          <t>Да</t>
        </is>
      </c>
      <c r="N457" s="40" t="n"/>
      <c r="O457" s="40" t="n"/>
      <c r="P457" s="40" t="n"/>
      <c r="Q457" s="40" t="n"/>
      <c r="R457" s="63" t="inlineStr">
        <is>
          <t>Nazarova, N.</t>
        </is>
      </c>
      <c r="S457" s="13" t="n"/>
      <c r="T457" s="13" t="n"/>
      <c r="U457" s="13" t="n"/>
      <c r="V457" s="13" t="n"/>
      <c r="W457" s="13" t="n"/>
      <c r="X457" s="13" t="n"/>
      <c r="Y457" s="13" t="n"/>
      <c r="Z457" s="13" t="n"/>
    </row>
    <row r="458" ht="15.75" customHeight="1" s="303">
      <c r="A458" s="22" t="n">
        <v>5673</v>
      </c>
      <c r="B458" s="23" t="inlineStr">
        <is>
          <t>НАКОНЕЧНИЙ МИХАЙЛО ВАСИЛЬОВИЧ</t>
        </is>
      </c>
      <c r="C458" s="100" t="n"/>
      <c r="D458" s="100" t="n"/>
      <c r="E458" s="314" t="n"/>
      <c r="F458" s="314" t="n"/>
      <c r="G458" s="314" t="n"/>
      <c r="H458" s="47" t="n"/>
      <c r="I458" s="47" t="n"/>
      <c r="J458" s="47" t="n"/>
      <c r="K458" s="28" t="n">
        <v>0</v>
      </c>
      <c r="L458" s="29" t="n"/>
      <c r="M458" s="30" t="inlineStr">
        <is>
          <t>Да</t>
        </is>
      </c>
      <c r="N458" s="30" t="n"/>
      <c r="O458" s="30" t="n"/>
      <c r="P458" s="30" t="n"/>
      <c r="Q458" s="30" t="n"/>
      <c r="R458" s="12" t="n"/>
      <c r="S458" s="13" t="n"/>
      <c r="T458" s="13" t="n"/>
      <c r="U458" s="13" t="n"/>
      <c r="V458" s="13" t="n"/>
      <c r="W458" s="13" t="n"/>
      <c r="X458" s="13" t="n"/>
      <c r="Y458" s="13" t="n"/>
      <c r="Z458" s="13" t="n"/>
    </row>
    <row r="459" ht="15.75" customHeight="1" s="303">
      <c r="A459" s="22" t="n">
        <v>1715</v>
      </c>
      <c r="B459" s="23" t="inlineStr">
        <is>
          <t>НАУМЕЙКО ІГОР ВОЛОДИМИРОВИЧ</t>
        </is>
      </c>
      <c r="C459" s="24" t="inlineStr">
        <is>
          <t>https://orcid.org/0000-0001-5259-1111</t>
        </is>
      </c>
      <c r="D459" s="100" t="n"/>
      <c r="E459" s="314" t="n"/>
      <c r="F459" s="314" t="n"/>
      <c r="G459" s="314" t="n"/>
      <c r="H459" s="47" t="n"/>
      <c r="I459" s="47" t="n"/>
      <c r="J459" s="47" t="n"/>
      <c r="K459" s="28" t="n">
        <v>29</v>
      </c>
      <c r="L459" s="44" t="inlineStr">
        <is>
          <t>ПМ</t>
        </is>
      </c>
      <c r="M459" s="30" t="inlineStr">
        <is>
          <t>Да</t>
        </is>
      </c>
      <c r="N459" s="30" t="n"/>
      <c r="O459" s="30" t="n"/>
      <c r="P459" s="30" t="n"/>
      <c r="Q459" s="30" t="n"/>
      <c r="R459" s="12" t="n"/>
      <c r="S459" s="13" t="n"/>
      <c r="T459" s="13" t="n"/>
      <c r="U459" s="13" t="n"/>
      <c r="V459" s="13" t="n"/>
      <c r="W459" s="13" t="n"/>
      <c r="X459" s="13" t="n"/>
      <c r="Y459" s="13" t="n"/>
      <c r="Z459" s="13" t="n"/>
    </row>
    <row r="460" ht="15.75" customHeight="1" s="303">
      <c r="A460" s="34" t="n">
        <v>6790</v>
      </c>
      <c r="B460" s="49" t="inlineStr">
        <is>
          <t>НЕВЗОРОВА ОЛЕНА СЕРГІЇВНА</t>
        </is>
      </c>
      <c r="C460" s="35" t="inlineStr">
        <is>
          <t>https://orcid.org/0000-0001-6150-5924</t>
        </is>
      </c>
      <c r="D460" s="114" t="inlineStr">
        <is>
          <t>https://www.scopus.com/authid/detail.uri?authorId=56485978800</t>
        </is>
      </c>
      <c r="E460" s="325" t="n">
        <v>21</v>
      </c>
      <c r="F460" s="313" t="n">
        <v>110</v>
      </c>
      <c r="G460" s="313" t="n">
        <v>6</v>
      </c>
      <c r="H460" s="37" t="n">
        <v>13</v>
      </c>
      <c r="I460" s="37" t="n">
        <v>30</v>
      </c>
      <c r="J460" s="37" t="n">
        <v>4</v>
      </c>
      <c r="K460" s="38" t="n">
        <v>20</v>
      </c>
      <c r="L460" s="40" t="n"/>
      <c r="M460" s="40" t="inlineStr">
        <is>
          <t>Нет</t>
        </is>
      </c>
      <c r="N460" s="40" t="n"/>
      <c r="O460" s="40" t="n"/>
      <c r="P460" s="40" t="n"/>
      <c r="Q460" s="40" t="n"/>
      <c r="R460" s="82" t="inlineStr">
        <is>
          <t>Nevzorova, Olena ; Olena, Nevzorova ; Nevzorova, Olena S. ; Nevzorova, Ye S. ; Nevzorova, O. ; Nevzorova, O.</t>
        </is>
      </c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 s="303">
      <c r="A461" s="22" t="n">
        <v>975</v>
      </c>
      <c r="B461" s="23" t="inlineStr">
        <is>
          <t>НЕВЛЮДОВ ІГОР ШАКІРОВИЧ</t>
        </is>
      </c>
      <c r="C461" s="24" t="inlineStr">
        <is>
          <t>http://orcid.org/0000-0002-9837-2309</t>
        </is>
      </c>
      <c r="D461" s="106" t="inlineStr">
        <is>
          <t>https://www.scopus.com/authid/detail.uri?authorId=57216434058</t>
        </is>
      </c>
      <c r="E461" s="325" t="n">
        <v>58</v>
      </c>
      <c r="F461" s="313" t="n">
        <v>64</v>
      </c>
      <c r="G461" s="313" t="n">
        <v>4</v>
      </c>
      <c r="H461" s="100" t="n">
        <v>21</v>
      </c>
      <c r="I461" s="100" t="n">
        <v>10</v>
      </c>
      <c r="J461" s="100" t="n">
        <v>2</v>
      </c>
      <c r="K461" s="28" t="n">
        <v>82</v>
      </c>
      <c r="L461" s="44" t="inlineStr">
        <is>
          <t>КІТАМ</t>
        </is>
      </c>
      <c r="M461" s="30" t="inlineStr">
        <is>
          <t>Да</t>
        </is>
      </c>
      <c r="N461" s="30" t="n"/>
      <c r="O461" s="30" t="n"/>
      <c r="P461" s="30" t="n"/>
      <c r="Q461" s="30" t="n"/>
      <c r="R461" s="63" t="inlineStr">
        <is>
          <t>Nevliudov, Igor ; Nevludov, Igor ; Nevlyudov, I. S. ; Nevlydov, Igor ; Nevludov, I. ; Nevliudov, I. ; Igor, Nevliudov ; Nevlyudov, I. Sh ; Nevliudov, I. Sh ; Nevlyudov, Igor ; Nevludov, I. Sh ; Nevludov, I. S. ; Nevludov, I ; Nevludov, I. Sh. ; Nevludov, IS ; Nevlyudov, IS ; Nevludov, I.S. ; Nevliudov, I.S. ; Nevliudov, I.Sh. ; Nevliudov, I. ; Nevludov I.</t>
        </is>
      </c>
      <c r="S461" s="13" t="n"/>
      <c r="T461" s="13" t="n"/>
      <c r="U461" s="13" t="n"/>
      <c r="V461" s="13" t="n"/>
      <c r="W461" s="13" t="n"/>
      <c r="X461" s="13" t="n"/>
      <c r="Y461" s="13" t="n"/>
      <c r="Z461" s="13" t="n"/>
    </row>
    <row r="462" ht="15.75" customHeight="1" s="303">
      <c r="A462" s="22" t="n">
        <v>5121</v>
      </c>
      <c r="B462" s="23" t="inlineStr">
        <is>
          <t>НЕВЛЮДОВА ВІКТОРІЯ ВАЛЕРІЇВНА</t>
        </is>
      </c>
      <c r="C462" s="24" t="inlineStr">
        <is>
          <t>http://orcid.org/0000-0002-1158-5089</t>
        </is>
      </c>
      <c r="D462" s="113" t="inlineStr">
        <is>
          <t>https://www.scopus.com/authid/detail.uri?authorId=57216439548</t>
        </is>
      </c>
      <c r="E462" s="325" t="n">
        <v>14</v>
      </c>
      <c r="F462" s="313" t="n">
        <v>13</v>
      </c>
      <c r="G462" s="313" t="n">
        <v>2</v>
      </c>
      <c r="H462" s="100" t="n">
        <v>3</v>
      </c>
      <c r="I462" s="100" t="n">
        <v>0</v>
      </c>
      <c r="J462" s="100" t="n">
        <v>0</v>
      </c>
      <c r="K462" s="28" t="n">
        <v>20</v>
      </c>
      <c r="L462" s="44" t="inlineStr">
        <is>
          <t>КІТАМ</t>
        </is>
      </c>
      <c r="M462" s="30" t="inlineStr">
        <is>
          <t>Да</t>
        </is>
      </c>
      <c r="N462" s="30" t="n"/>
      <c r="O462" s="30" t="n"/>
      <c r="P462" s="30" t="n"/>
      <c r="Q462" s="30" t="n"/>
      <c r="R462" s="63" t="inlineStr">
        <is>
          <t xml:space="preserve">Nevliudova, Viktoriya V. ; Nevludova, Viktoria ; Nevlyudova, Victoria ; Nevliudova, V. V. ; Nevliudova, Viktoriia ; Nevlyudova, Viktoriya ; Nevliudova, Viktoriya ; Nevlyudova, V. ; Nevliudova, V.V. ; Nevliudova, V ; Nevliudova, Viktoriya ; Nevliudova, VV ; Nevliudova, V. V. ; Nevliudova, Viktoriia ; Nevlyudova, V ; Nevlyudova, Victoria ; Nevliudova V ; </t>
        </is>
      </c>
      <c r="S462" s="13" t="n"/>
      <c r="T462" s="13" t="n"/>
      <c r="U462" s="13" t="n"/>
      <c r="V462" s="13" t="n"/>
      <c r="W462" s="13" t="n"/>
      <c r="X462" s="13" t="n"/>
      <c r="Y462" s="13" t="n"/>
      <c r="Z462" s="13" t="n"/>
    </row>
    <row r="463" ht="15.75" customHeight="1" s="303">
      <c r="A463" s="22" t="n">
        <v>480</v>
      </c>
      <c r="B463" s="23" t="inlineStr">
        <is>
          <t>НЕМЧЕНКО ВОЛОДИМИР ПЕТРОВИЧ</t>
        </is>
      </c>
      <c r="C463" s="24" t="inlineStr">
        <is>
          <t>http://orcid.org/0000-0003-0557-0945</t>
        </is>
      </c>
      <c r="D463" s="100" t="n"/>
      <c r="E463" s="314" t="n"/>
      <c r="F463" s="314" t="n"/>
      <c r="G463" s="314" t="n"/>
      <c r="H463" s="47" t="n"/>
      <c r="I463" s="47" t="n"/>
      <c r="J463" s="47" t="n"/>
      <c r="K463" s="28" t="n">
        <v>10</v>
      </c>
      <c r="L463" s="45" t="inlineStr">
        <is>
          <t>АПОТ</t>
        </is>
      </c>
      <c r="M463" s="30" t="inlineStr">
        <is>
          <t>Да</t>
        </is>
      </c>
      <c r="N463" s="30" t="n"/>
      <c r="O463" s="30" t="n"/>
      <c r="P463" s="30" t="n"/>
      <c r="Q463" s="30" t="n"/>
      <c r="R463" s="12" t="n"/>
      <c r="S463" s="13" t="n"/>
      <c r="T463" s="13" t="n"/>
      <c r="U463" s="13" t="n"/>
      <c r="V463" s="13" t="n"/>
      <c r="W463" s="13" t="n"/>
      <c r="X463" s="13" t="n"/>
      <c r="Y463" s="13" t="n"/>
      <c r="Z463" s="13" t="n"/>
    </row>
    <row r="464" ht="15.75" customHeight="1" s="303">
      <c r="A464" s="22" t="n">
        <v>7594</v>
      </c>
      <c r="B464" s="23" t="inlineStr">
        <is>
          <t>НЕОФІТНИЙ МИХАЙЛО ВАСИЛЬОВИЧ</t>
        </is>
      </c>
      <c r="C464" s="24" t="inlineStr">
        <is>
          <t>https://orcid.org/0000-0003-2201-3120</t>
        </is>
      </c>
      <c r="D464" s="113" t="inlineStr">
        <is>
          <t>https://www.scopus.com/authid/detail.uri?authorId=57207762383</t>
        </is>
      </c>
      <c r="E464" s="325" t="n">
        <v>12</v>
      </c>
      <c r="F464" s="313" t="n">
        <v>18</v>
      </c>
      <c r="G464" s="313" t="n">
        <v>2</v>
      </c>
      <c r="H464" s="100" t="n">
        <v>3</v>
      </c>
      <c r="I464" s="100" t="n">
        <v>0</v>
      </c>
      <c r="J464" s="100" t="n">
        <v>0</v>
      </c>
      <c r="K464" s="28" t="n">
        <v>17</v>
      </c>
      <c r="L464" s="39" t="inlineStr">
        <is>
          <t>Ректорат</t>
        </is>
      </c>
      <c r="M464" s="30" t="inlineStr">
        <is>
          <t>Да</t>
        </is>
      </c>
      <c r="N464" s="30" t="n"/>
      <c r="O464" s="30" t="n"/>
      <c r="P464" s="30" t="n"/>
      <c r="Q464" s="30" t="n"/>
      <c r="R464" s="63" t="inlineStr">
        <is>
          <t>Neofitnyi, Mykhaylo ; Neofitnyy, M. V. ; NEOFITNYI, M. V. ; Neofinyy, M. V. ; Neofitnyi, M. ; Neofitnyi, Mikhail ; Neofitnyi, Mykhaylo V. ; Neofitnyy, M., V ; Neofinyy, M., V ; Neofitnyi, M.V.</t>
        </is>
      </c>
      <c r="S464" s="13" t="n"/>
      <c r="T464" s="13" t="n"/>
      <c r="U464" s="13" t="n"/>
      <c r="V464" s="13" t="n"/>
      <c r="W464" s="13" t="n"/>
      <c r="X464" s="13" t="n"/>
      <c r="Y464" s="13" t="n"/>
      <c r="Z464" s="13" t="n"/>
    </row>
    <row r="465" ht="15.75" customHeight="1" s="303">
      <c r="A465" s="22" t="n">
        <v>1071</v>
      </c>
      <c r="B465" s="23" t="inlineStr">
        <is>
          <t>НЕРУХ ОЛЕКСАНДР ГЕОРГІЙОВИЧ</t>
        </is>
      </c>
      <c r="C465" s="112" t="inlineStr">
        <is>
          <t>https://orcid.org/0000-0003-0934-2237</t>
        </is>
      </c>
      <c r="D465" s="106" t="inlineStr">
        <is>
          <t>https://www.scopus.com/authid/detail.uri?authorId=7003848906</t>
        </is>
      </c>
      <c r="E465" s="325" t="n">
        <v>165</v>
      </c>
      <c r="F465" s="313" t="n">
        <v>373</v>
      </c>
      <c r="G465" s="313" t="n">
        <v>12</v>
      </c>
      <c r="H465" s="100" t="n">
        <v>152</v>
      </c>
      <c r="I465" s="100" t="n">
        <v>285</v>
      </c>
      <c r="J465" s="100" t="n">
        <v>10</v>
      </c>
      <c r="K465" s="28" t="n">
        <v>11</v>
      </c>
      <c r="L465" s="56" t="inlineStr">
        <is>
          <t>ВМ</t>
        </is>
      </c>
      <c r="M465" s="30" t="inlineStr">
        <is>
          <t>Да</t>
        </is>
      </c>
      <c r="N465" s="30" t="n"/>
      <c r="O465" s="30" t="n"/>
      <c r="P465" s="30" t="n"/>
      <c r="Q465" s="30" t="n"/>
      <c r="R465" s="63" t="inlineStr">
        <is>
          <t>Nerukh, Alexander G. ; Nerukh, G. ; Nerukh, Alexander G. ; Nerukh, A. ; Nerukh, Alexander ; Nerukh, A. G. ; Nerukh, Alexandr ; Nerukh, Alexandr G. ; Nerukh, A ; Nerukh, AG ; Nerukh, G</t>
        </is>
      </c>
      <c r="S465" s="13" t="n"/>
      <c r="T465" s="13" t="n"/>
      <c r="U465" s="13" t="n"/>
      <c r="V465" s="13" t="n"/>
      <c r="W465" s="13" t="n"/>
      <c r="X465" s="13" t="n"/>
      <c r="Y465" s="13" t="n"/>
      <c r="Z465" s="13" t="n"/>
    </row>
    <row r="466" ht="15.75" customHeight="1" s="303">
      <c r="A466" s="34" t="n">
        <v>7901</v>
      </c>
      <c r="B466" s="23" t="inlineStr">
        <is>
          <t>НЕФЬОДОВ ЛЕОНІД ІВАНОВИЧ</t>
        </is>
      </c>
      <c r="C466" s="37" t="n"/>
      <c r="D466" s="54" t="inlineStr">
        <is>
          <t>https://www.scopus.com/authid/detail.uri?authorId=57216488818&amp;amp;eid=2-s2.0-85083640391</t>
        </is>
      </c>
      <c r="E466" s="313" t="n">
        <v>3</v>
      </c>
      <c r="F466" s="313" t="n">
        <v>1</v>
      </c>
      <c r="G466" s="313" t="n">
        <v>1</v>
      </c>
      <c r="H466" s="51" t="n"/>
      <c r="I466" s="51" t="n"/>
      <c r="J466" s="51" t="n"/>
      <c r="K466" s="38" t="n">
        <v>3</v>
      </c>
      <c r="L466" s="39" t="n"/>
      <c r="M466" s="40" t="inlineStr">
        <is>
          <t>Да</t>
        </is>
      </c>
      <c r="N466" s="40" t="n"/>
      <c r="O466" s="40" t="n"/>
      <c r="P466" s="40" t="n"/>
      <c r="Q466" s="40" t="n"/>
      <c r="R466" s="63" t="inlineStr">
        <is>
          <t>Nefedov, Leonid</t>
        </is>
      </c>
      <c r="S466" s="13" t="n"/>
      <c r="T466" s="13" t="n"/>
      <c r="U466" s="13" t="n"/>
      <c r="V466" s="13" t="n"/>
      <c r="W466" s="13" t="n"/>
      <c r="X466" s="13" t="n"/>
      <c r="Y466" s="13" t="n"/>
      <c r="Z466" s="13" t="n"/>
    </row>
    <row r="467" ht="15.75" customHeight="1" s="303">
      <c r="A467" s="22" t="n">
        <v>5527</v>
      </c>
      <c r="B467" s="23" t="inlineStr">
        <is>
          <t>НЕЧИПОРЕНКО АЛІНА СЕРГІЇВНА</t>
        </is>
      </c>
      <c r="C467" s="24" t="inlineStr">
        <is>
          <t>https://orcid.org/0000-0002-4501-7426</t>
        </is>
      </c>
      <c r="D467" s="106" t="inlineStr">
        <is>
          <t>https://www.scopus.com/authid/detail.uri?authorId=57189386760</t>
        </is>
      </c>
      <c r="E467" s="325" t="n">
        <v>37</v>
      </c>
      <c r="F467" s="313" t="n">
        <v>170</v>
      </c>
      <c r="G467" s="313" t="n">
        <v>7</v>
      </c>
      <c r="H467" s="100" t="n">
        <v>10</v>
      </c>
      <c r="I467" s="100" t="n">
        <v>20</v>
      </c>
      <c r="J467" s="100" t="n">
        <v>2</v>
      </c>
      <c r="K467" s="28" t="n">
        <v>18</v>
      </c>
      <c r="L467" s="44" t="inlineStr">
        <is>
          <t>СТ</t>
        </is>
      </c>
      <c r="M467" s="30" t="inlineStr">
        <is>
          <t>Да</t>
        </is>
      </c>
      <c r="N467" s="30" t="n"/>
      <c r="O467" s="30" t="n"/>
      <c r="P467" s="30" t="n"/>
      <c r="Q467" s="30" t="n"/>
      <c r="R467" s="63" t="inlineStr">
        <is>
          <t>Nechyporenko, Alina S. ; Nechyporenko, Alina S. ; Nechyporenko, A. S. ; NECHYPORENKO, Alina S. ; Nechiporenko, A. S. ; Nechyporenko, Alina ; Nechyporenko, A.S. ; Nechiporenko, A.S. ; Nechyporenko A.S.</t>
        </is>
      </c>
      <c r="S467" s="13" t="n"/>
      <c r="T467" s="13" t="n"/>
      <c r="U467" s="13" t="n"/>
      <c r="V467" s="13" t="n"/>
      <c r="W467" s="13" t="n"/>
      <c r="X467" s="13" t="n"/>
      <c r="Y467" s="13" t="n"/>
      <c r="Z467" s="13" t="n"/>
    </row>
    <row r="468" ht="15.75" customHeight="1" s="303">
      <c r="A468" s="22" t="n">
        <v>295</v>
      </c>
      <c r="B468" s="23" t="inlineStr">
        <is>
          <t>НІКІТЕНКО ОЛЕКСАНДР МИКОЛАЙОВИЧ</t>
        </is>
      </c>
      <c r="C468" s="24" t="inlineStr">
        <is>
          <t>https://orcid.org/0000-0002-1082-5247</t>
        </is>
      </c>
      <c r="D468" s="106" t="inlineStr">
        <is>
          <t>https://www.scopus.com/authid/detail.uri?authorId=6603023430</t>
        </is>
      </c>
      <c r="E468" s="325" t="n">
        <v>50</v>
      </c>
      <c r="F468" s="313" t="n">
        <v>35</v>
      </c>
      <c r="G468" s="313" t="n">
        <v>3</v>
      </c>
      <c r="H468" s="100" t="n">
        <v>13</v>
      </c>
      <c r="I468" s="100" t="n">
        <v>0</v>
      </c>
      <c r="J468" s="100" t="n">
        <v>0</v>
      </c>
      <c r="K468" s="28" t="n">
        <v>78</v>
      </c>
      <c r="L468" s="29" t="inlineStr">
        <is>
          <t>МТЕ</t>
        </is>
      </c>
      <c r="M468" s="30" t="inlineStr">
        <is>
          <t>Да</t>
        </is>
      </c>
      <c r="N468" s="30" t="n"/>
      <c r="O468" s="30" t="n"/>
      <c r="P468" s="30" t="n"/>
      <c r="Q468" s="30" t="n"/>
      <c r="R468" s="63" t="inlineStr">
        <is>
          <t>Nikitenko, O. M. ; Nikitenko, A. N. ; Nikitenko, O. M. ; Nikitenko, Olexandr M. ; Nikitenko, O. ; Nikitenko, Oleksandr Mykolayovych ; Nikitenko, Oleksandr ; Nikitenko, Exandr M. ; Nikitenko, OM ; Nikitenko, O ; Nikitenko, AN</t>
        </is>
      </c>
      <c r="S468" s="13" t="n"/>
      <c r="T468" s="13" t="n"/>
      <c r="U468" s="13" t="n"/>
      <c r="V468" s="13" t="n"/>
      <c r="W468" s="13" t="n"/>
      <c r="X468" s="13" t="n"/>
      <c r="Y468" s="13" t="n"/>
      <c r="Z468" s="13" t="n"/>
    </row>
    <row r="469" ht="15.75" customHeight="1" s="303">
      <c r="A469" s="22" t="n"/>
      <c r="B469" s="23" t="inlineStr">
        <is>
          <t>НІКІТІН ДМИТРО ОЛЕКСАНДРОВИЧ</t>
        </is>
      </c>
      <c r="C469" s="111" t="n"/>
      <c r="D469" s="116" t="n"/>
      <c r="E469" s="327" t="n"/>
      <c r="F469" s="314" t="n"/>
      <c r="G469" s="314" t="n"/>
      <c r="H469" s="100" t="n"/>
      <c r="I469" s="100" t="n"/>
      <c r="J469" s="100" t="n"/>
      <c r="K469" s="28" t="n"/>
      <c r="L469" s="44" t="inlineStr">
        <is>
          <t>КІТАМ</t>
        </is>
      </c>
      <c r="M469" s="30" t="inlineStr">
        <is>
          <t>Да</t>
        </is>
      </c>
      <c r="N469" s="30" t="n"/>
      <c r="O469" s="30" t="n"/>
      <c r="P469" s="30" t="n"/>
      <c r="Q469" s="30" t="n"/>
      <c r="R469" s="12" t="n"/>
      <c r="S469" s="13" t="n"/>
      <c r="T469" s="13" t="n"/>
      <c r="U469" s="13" t="n"/>
      <c r="V469" s="13" t="n"/>
      <c r="W469" s="13" t="n"/>
      <c r="X469" s="13" t="n"/>
      <c r="Y469" s="13" t="n"/>
      <c r="Z469" s="13" t="n"/>
    </row>
    <row r="470" ht="15.75" customHeight="1" s="303">
      <c r="A470" s="22" t="n">
        <v>1742</v>
      </c>
      <c r="B470" s="23" t="inlineStr">
        <is>
          <t>НІКІТІНА ЛЮДМИЛА ОЛЕКСІЇВНА</t>
        </is>
      </c>
      <c r="C470" s="100" t="n"/>
      <c r="D470" s="100" t="n"/>
      <c r="E470" s="314" t="n"/>
      <c r="F470" s="314" t="n"/>
      <c r="G470" s="314" t="n"/>
      <c r="H470" s="47" t="n"/>
      <c r="I470" s="47" t="n"/>
      <c r="J470" s="47" t="n"/>
      <c r="K470" s="28" t="n">
        <v>2</v>
      </c>
      <c r="L470" s="29" t="n"/>
      <c r="M470" s="30" t="inlineStr">
        <is>
          <t>Да</t>
        </is>
      </c>
      <c r="N470" s="30" t="n"/>
      <c r="O470" s="30" t="n"/>
      <c r="P470" s="30" t="n"/>
      <c r="Q470" s="30" t="n"/>
      <c r="R470" s="12" t="n"/>
      <c r="S470" s="13" t="n"/>
      <c r="T470" s="13" t="n"/>
      <c r="U470" s="13" t="n"/>
      <c r="V470" s="13" t="n"/>
      <c r="W470" s="13" t="n"/>
      <c r="X470" s="13" t="n"/>
      <c r="Y470" s="13" t="n"/>
      <c r="Z470" s="13" t="n"/>
    </row>
    <row r="471" ht="15.75" customHeight="1" s="303">
      <c r="A471" s="22" t="n">
        <v>7679</v>
      </c>
      <c r="B471" s="23" t="inlineStr">
        <is>
          <t>НОВІКОВ ОЛЕКСІЙ ВАЛЕНТИНОВИЧ</t>
        </is>
      </c>
      <c r="C471" s="24" t="inlineStr">
        <is>
          <t>https://orcid.org/0000-0003-2774-8476</t>
        </is>
      </c>
      <c r="D471" s="100" t="n"/>
      <c r="E471" s="314" t="n"/>
      <c r="F471" s="314" t="n"/>
      <c r="G471" s="314" t="n"/>
      <c r="H471" s="47" t="n"/>
      <c r="I471" s="47" t="n"/>
      <c r="J471" s="47" t="n"/>
      <c r="K471" s="28" t="n">
        <v>0</v>
      </c>
      <c r="L471" s="39" t="inlineStr">
        <is>
          <t>ІМ</t>
        </is>
      </c>
      <c r="M471" s="30" t="inlineStr">
        <is>
          <t>Да</t>
        </is>
      </c>
      <c r="N471" s="30" t="n"/>
      <c r="O471" s="30" t="n"/>
      <c r="P471" s="30" t="n"/>
      <c r="Q471" s="30" t="n"/>
      <c r="R471" s="12" t="n"/>
      <c r="S471" s="13" t="n"/>
      <c r="T471" s="13" t="n"/>
      <c r="U471" s="13" t="n"/>
      <c r="V471" s="13" t="n"/>
      <c r="W471" s="13" t="n"/>
      <c r="X471" s="13" t="n"/>
      <c r="Y471" s="13" t="n"/>
      <c r="Z471" s="13" t="n"/>
    </row>
    <row r="472" ht="15.75" customHeight="1" s="303">
      <c r="A472" s="22" t="n">
        <v>5061</v>
      </c>
      <c r="B472" s="23" t="inlineStr">
        <is>
          <t>НОВІКОВ ЮРІЙ СЕРГІЙОВИЧ</t>
        </is>
      </c>
      <c r="C472" s="24" t="inlineStr">
        <is>
          <t>https://orcid.org/0000-0003-1910-3256</t>
        </is>
      </c>
      <c r="D472" s="100" t="n"/>
      <c r="E472" s="314" t="n"/>
      <c r="F472" s="314" t="n"/>
      <c r="G472" s="328" t="n"/>
      <c r="H472" s="47" t="n"/>
      <c r="I472" s="47" t="n"/>
      <c r="J472" s="47" t="n"/>
      <c r="K472" s="28" t="n">
        <v>1</v>
      </c>
      <c r="L472" s="44" t="inlineStr">
        <is>
          <t>ПІ</t>
        </is>
      </c>
      <c r="M472" s="30" t="inlineStr">
        <is>
          <t>Да</t>
        </is>
      </c>
      <c r="N472" s="30" t="n"/>
      <c r="O472" s="30" t="n"/>
      <c r="P472" s="30" t="n"/>
      <c r="Q472" s="30" t="n"/>
      <c r="R472" s="12" t="n"/>
      <c r="S472" s="13" t="n"/>
      <c r="T472" s="13" t="n"/>
      <c r="U472" s="13" t="n"/>
      <c r="V472" s="13" t="n"/>
      <c r="W472" s="13" t="n"/>
      <c r="X472" s="13" t="n"/>
      <c r="Y472" s="13" t="n"/>
      <c r="Z472" s="13" t="n"/>
    </row>
    <row r="473" ht="15.75" customHeight="1" s="303">
      <c r="A473" s="22" t="n">
        <v>333</v>
      </c>
      <c r="B473" s="23" t="inlineStr">
        <is>
          <t>НОВОСЕЛОВ СЕРГІЙ ПАВЛОВИЧ</t>
        </is>
      </c>
      <c r="C473" s="24" t="inlineStr">
        <is>
          <t>https://orcid.org/0000-0002-3190-0592</t>
        </is>
      </c>
      <c r="D473" s="113" t="inlineStr">
        <is>
          <t>https://www.scopus.com/authid/detail.uri?authorId=57201604404</t>
        </is>
      </c>
      <c r="E473" s="325" t="n">
        <v>11</v>
      </c>
      <c r="F473" s="313" t="n">
        <v>41</v>
      </c>
      <c r="G473" s="313" t="n">
        <v>4</v>
      </c>
      <c r="H473" s="100" t="n">
        <v>7</v>
      </c>
      <c r="I473" s="100" t="n">
        <v>8</v>
      </c>
      <c r="J473" s="100" t="n">
        <v>2</v>
      </c>
      <c r="K473" s="28" t="n">
        <v>15</v>
      </c>
      <c r="L473" s="44" t="inlineStr">
        <is>
          <t>КІТАМ</t>
        </is>
      </c>
      <c r="M473" s="30" t="inlineStr">
        <is>
          <t>Да</t>
        </is>
      </c>
      <c r="N473" s="30" t="n"/>
      <c r="O473" s="30" t="n"/>
      <c r="P473" s="30" t="n"/>
      <c r="Q473" s="30" t="n"/>
      <c r="R473" s="63" t="inlineStr">
        <is>
          <t>Novoselov, Sergiy ; Novoselov, S. P. ; Novoselov, Sergey ; Novoselov S.</t>
        </is>
      </c>
      <c r="S473" s="13" t="n"/>
      <c r="T473" s="13" t="n"/>
      <c r="U473" s="13" t="n"/>
      <c r="V473" s="13" t="n"/>
      <c r="W473" s="13" t="n"/>
      <c r="X473" s="13" t="n"/>
      <c r="Y473" s="13" t="n"/>
      <c r="Z473" s="13" t="n"/>
    </row>
    <row r="474" ht="15.75" customHeight="1" s="303">
      <c r="A474" s="22" t="n">
        <v>7662</v>
      </c>
      <c r="B474" s="23" t="inlineStr">
        <is>
          <t>НОРІК ЛАРИСА ОЛЕКСІЇВНА</t>
        </is>
      </c>
      <c r="C474" s="24" t="inlineStr">
        <is>
          <t>https://orcid.org/0000-0002-7077-1260</t>
        </is>
      </c>
      <c r="D474" s="100" t="n"/>
      <c r="E474" s="314" t="n"/>
      <c r="F474" s="314" t="n"/>
      <c r="G474" s="314" t="n"/>
      <c r="H474" s="47" t="n"/>
      <c r="I474" s="47" t="n"/>
      <c r="J474" s="47" t="n"/>
      <c r="K474" s="28" t="n">
        <v>0</v>
      </c>
      <c r="L474" s="56" t="n"/>
      <c r="M474" s="30" t="inlineStr">
        <is>
          <t>Да</t>
        </is>
      </c>
      <c r="N474" s="30" t="n"/>
      <c r="O474" s="30" t="n"/>
      <c r="P474" s="30" t="n"/>
      <c r="Q474" s="30" t="n"/>
      <c r="R474" s="12" t="n"/>
      <c r="S474" s="13" t="n"/>
      <c r="T474" s="13" t="n"/>
      <c r="U474" s="13" t="n"/>
      <c r="V474" s="13" t="n"/>
      <c r="W474" s="13" t="n"/>
      <c r="X474" s="13" t="n"/>
      <c r="Y474" s="13" t="n"/>
      <c r="Z474" s="13" t="n"/>
    </row>
    <row r="475" ht="15.75" customHeight="1" s="303">
      <c r="A475" s="22" t="n">
        <v>6515</v>
      </c>
      <c r="B475" s="23" t="inlineStr">
        <is>
          <t>НОСАТОВА ВІТАЛІЯ МИКОЛАЇВНА</t>
        </is>
      </c>
      <c r="C475" s="24" t="inlineStr">
        <is>
          <t>https://orcid.org/0000-0002-0590-5584</t>
        </is>
      </c>
      <c r="D475" s="100" t="n"/>
      <c r="E475" s="314" t="n"/>
      <c r="F475" s="314" t="n"/>
      <c r="G475" s="314" t="n"/>
      <c r="H475" s="47" t="n"/>
      <c r="I475" s="47" t="n"/>
      <c r="J475" s="47" t="n"/>
      <c r="K475" s="28" t="n">
        <v>0</v>
      </c>
      <c r="L475" s="39" t="inlineStr">
        <is>
          <t>МП</t>
        </is>
      </c>
      <c r="M475" s="30" t="inlineStr">
        <is>
          <t>Да</t>
        </is>
      </c>
      <c r="N475" s="30" t="n"/>
      <c r="O475" s="30" t="n"/>
      <c r="P475" s="30" t="n"/>
      <c r="Q475" s="30" t="n"/>
      <c r="R475" s="12" t="n"/>
      <c r="S475" s="13" t="n"/>
      <c r="T475" s="13" t="n"/>
      <c r="U475" s="13" t="n"/>
      <c r="V475" s="13" t="n"/>
      <c r="W475" s="13" t="n"/>
      <c r="X475" s="13" t="n"/>
      <c r="Y475" s="13" t="n"/>
      <c r="Z475" s="13" t="n"/>
    </row>
    <row r="476" ht="15.75" customHeight="1" s="303">
      <c r="A476" s="34" t="n">
        <v>7541</v>
      </c>
      <c r="B476" s="23" t="inlineStr">
        <is>
          <t>НОСИК АНДРІЙ МИХАЙЛОВИЧ</t>
        </is>
      </c>
      <c r="C476" s="35" t="inlineStr">
        <is>
          <t>https://orcid.org/0000-0002-4171-1875</t>
        </is>
      </c>
      <c r="D476" s="54" t="inlineStr">
        <is>
          <t>https://www.scopus.com/authid/detail.uri?authorId=16550619500&amp;amp;eid=2-s2.0-34250677696</t>
        </is>
      </c>
      <c r="E476" s="313" t="n">
        <v>1</v>
      </c>
      <c r="F476" s="313" t="n">
        <v>50</v>
      </c>
      <c r="G476" s="313" t="n">
        <v>1</v>
      </c>
      <c r="H476" s="51" t="n">
        <v>0</v>
      </c>
      <c r="I476" s="51" t="n">
        <v>0</v>
      </c>
      <c r="J476" s="51" t="n">
        <v>0</v>
      </c>
      <c r="K476" s="38" t="n">
        <v>2</v>
      </c>
      <c r="L476" s="29" t="inlineStr">
        <is>
          <t>ЕОМ</t>
        </is>
      </c>
      <c r="M476" s="40" t="inlineStr">
        <is>
          <t>Да</t>
        </is>
      </c>
      <c r="N476" s="40" t="n"/>
      <c r="O476" s="40" t="n"/>
      <c r="P476" s="40" t="n"/>
      <c r="Q476" s="40" t="n"/>
      <c r="R476" s="63" t="inlineStr">
        <is>
          <t>Nosik, A. M. ; Nosyk, A.</t>
        </is>
      </c>
      <c r="S476" s="13" t="n"/>
      <c r="T476" s="13" t="n"/>
      <c r="U476" s="13" t="n"/>
      <c r="V476" s="13" t="n"/>
      <c r="W476" s="13" t="n"/>
      <c r="X476" s="13" t="n"/>
      <c r="Y476" s="13" t="n"/>
      <c r="Z476" s="13" t="n"/>
    </row>
    <row r="477" ht="15.75" customHeight="1" s="303">
      <c r="A477" s="22" t="n">
        <v>7063</v>
      </c>
      <c r="B477" s="23" t="inlineStr">
        <is>
          <t>НОСИРЄВА ОЛЕНА ВАЛЕРІЇВНА</t>
        </is>
      </c>
      <c r="C477" s="100" t="n"/>
      <c r="D477" s="100" t="n"/>
      <c r="E477" s="314" t="n"/>
      <c r="F477" s="314" t="n"/>
      <c r="G477" s="314" t="n"/>
      <c r="H477" s="47" t="n"/>
      <c r="I477" s="47" t="n"/>
      <c r="J477" s="47" t="n"/>
      <c r="K477" s="28" t="n">
        <v>0</v>
      </c>
      <c r="L477" s="39" t="inlineStr">
        <is>
          <t>МП</t>
        </is>
      </c>
      <c r="M477" s="30" t="inlineStr">
        <is>
          <t>Да</t>
        </is>
      </c>
      <c r="N477" s="30" t="n"/>
      <c r="O477" s="30" t="n"/>
      <c r="P477" s="30" t="n"/>
      <c r="Q477" s="30" t="n"/>
      <c r="R477" s="12" t="n"/>
      <c r="S477" s="13" t="n"/>
      <c r="T477" s="13" t="n"/>
      <c r="U477" s="13" t="n"/>
      <c r="V477" s="13" t="n"/>
      <c r="W477" s="13" t="n"/>
      <c r="X477" s="13" t="n"/>
      <c r="Y477" s="13" t="n"/>
      <c r="Z477" s="13" t="n"/>
    </row>
    <row r="478" ht="15.75" customHeight="1" s="303">
      <c r="A478" s="22" t="n">
        <v>3181</v>
      </c>
      <c r="B478" s="23" t="inlineStr">
        <is>
          <t>НОСОВА ТЕТЯНА ВIТАЛIЇВНА</t>
        </is>
      </c>
      <c r="C478" s="24" t="inlineStr">
        <is>
          <t>https://orcid.org/0000-0003-4442-8001</t>
        </is>
      </c>
      <c r="D478" s="42" t="inlineStr">
        <is>
          <t>https://www.scopus.com/authid/detail.uri?authorId=57208026679</t>
        </is>
      </c>
      <c r="E478" s="313" t="n">
        <v>8</v>
      </c>
      <c r="F478" s="313" t="n">
        <v>1</v>
      </c>
      <c r="G478" s="313" t="n">
        <v>1</v>
      </c>
      <c r="H478" s="100" t="n">
        <v>1</v>
      </c>
      <c r="I478" s="100" t="n">
        <v>0</v>
      </c>
      <c r="J478" s="100" t="n">
        <v>0</v>
      </c>
      <c r="K478" s="28" t="n">
        <v>69</v>
      </c>
      <c r="L478" s="29" t="inlineStr">
        <is>
          <t>БМІ</t>
        </is>
      </c>
      <c r="M478" s="30" t="inlineStr">
        <is>
          <t>Да</t>
        </is>
      </c>
      <c r="N478" s="30" t="n"/>
      <c r="O478" s="30" t="n"/>
      <c r="P478" s="30" t="n"/>
      <c r="Q478" s="30" t="n"/>
      <c r="R478" s="63" t="inlineStr">
        <is>
          <t xml:space="preserve">Nosova, T. V. ; Nosova, Tatyana V. ; Nosova, T. V. ; Nosova, T.V. ; Nosovaa, Tatyana V. </t>
        </is>
      </c>
      <c r="S478" s="13" t="n"/>
      <c r="T478" s="13" t="n"/>
      <c r="U478" s="13" t="n"/>
      <c r="V478" s="13" t="n"/>
      <c r="W478" s="13" t="n"/>
      <c r="X478" s="13" t="n"/>
      <c r="Y478" s="13" t="n"/>
      <c r="Z478" s="13" t="n"/>
    </row>
    <row r="479" ht="15.75" customHeight="1" s="303">
      <c r="A479" s="22" t="n">
        <v>6766</v>
      </c>
      <c r="B479" s="23" t="inlineStr">
        <is>
          <t>НОСОВА ЯНА ВІТАЛІЇВНА</t>
        </is>
      </c>
      <c r="C479" s="24" t="inlineStr">
        <is>
          <t>https://orcid.org/0000-0003-4310-5833</t>
        </is>
      </c>
      <c r="D479" s="106" t="inlineStr">
        <is>
          <t>https://www.scopus.com/authid/detail.uri?authorId=57105743600</t>
        </is>
      </c>
      <c r="E479" s="325" t="n">
        <v>22</v>
      </c>
      <c r="F479" s="313" t="n">
        <v>94</v>
      </c>
      <c r="G479" s="313" t="n">
        <v>6</v>
      </c>
      <c r="H479" s="100" t="n">
        <v>7</v>
      </c>
      <c r="I479" s="100" t="n">
        <v>4</v>
      </c>
      <c r="J479" s="100" t="n">
        <v>2</v>
      </c>
      <c r="K479" s="28" t="n">
        <v>119</v>
      </c>
      <c r="L479" s="29" t="inlineStr">
        <is>
          <t>БМІ</t>
        </is>
      </c>
      <c r="M479" s="30" t="inlineStr">
        <is>
          <t>Да</t>
        </is>
      </c>
      <c r="N479" s="30" t="n"/>
      <c r="O479" s="30" t="n"/>
      <c r="P479" s="30" t="n"/>
      <c r="Q479" s="30" t="n"/>
      <c r="R479" s="63" t="inlineStr">
        <is>
          <t>Nosova, Yana V. ; Nosova, Yana V. ; Nosova, Y. V. ; Nosova, Yana ; Nosova, Ya V. ; Nosova, Y.V.</t>
        </is>
      </c>
      <c r="S479" s="13" t="n"/>
      <c r="T479" s="13" t="n"/>
      <c r="U479" s="13" t="n"/>
      <c r="V479" s="13" t="n"/>
      <c r="W479" s="13" t="n"/>
      <c r="X479" s="13" t="n"/>
      <c r="Y479" s="13" t="n"/>
      <c r="Z479" s="13" t="n"/>
    </row>
    <row r="480" ht="15.75" customHeight="1" s="303">
      <c r="A480" s="22" t="n">
        <v>5674</v>
      </c>
      <c r="B480" s="23" t="inlineStr">
        <is>
          <t>ОБОД ІВАН ІВАНОВИЧ</t>
        </is>
      </c>
      <c r="C480" s="24" t="inlineStr">
        <is>
          <t>https://orcid.org/0000-0002-9898-0937</t>
        </is>
      </c>
      <c r="D480" s="106" t="inlineStr">
        <is>
          <t>https://www.scopus.com/authid/detail.uri?authorId=6602185126</t>
        </is>
      </c>
      <c r="E480" s="325" t="n">
        <v>57</v>
      </c>
      <c r="F480" s="313" t="n">
        <v>307</v>
      </c>
      <c r="G480" s="313" t="n">
        <v>13</v>
      </c>
      <c r="H480" s="100" t="n">
        <v>14</v>
      </c>
      <c r="I480" s="100" t="n">
        <v>14</v>
      </c>
      <c r="J480" s="100" t="n">
        <v>2</v>
      </c>
      <c r="K480" s="28" t="n">
        <v>157</v>
      </c>
      <c r="L480" s="44" t="inlineStr">
        <is>
          <t>МТС</t>
        </is>
      </c>
      <c r="M480" s="30" t="inlineStr">
        <is>
          <t>Да</t>
        </is>
      </c>
      <c r="N480" s="30" t="n"/>
      <c r="O480" s="30" t="n"/>
      <c r="P480" s="30" t="n"/>
      <c r="Q480" s="30" t="n"/>
      <c r="R480" s="63" t="inlineStr">
        <is>
          <t>Obod, I. I. ; Obod, I. I. ; Obod, Ivan</t>
        </is>
      </c>
      <c r="S480" s="13" t="n"/>
      <c r="T480" s="13" t="n"/>
      <c r="U480" s="13" t="n"/>
      <c r="V480" s="13" t="n"/>
      <c r="W480" s="13" t="n"/>
      <c r="X480" s="13" t="n"/>
      <c r="Y480" s="13" t="n"/>
      <c r="Z480" s="13" t="n"/>
    </row>
    <row r="481" ht="15.75" customHeight="1" s="303">
      <c r="A481" s="22" t="n">
        <v>322</v>
      </c>
      <c r="B481" s="23" t="inlineStr">
        <is>
          <t>ОВЕЗГЕЛЬДИЄВ АТА ОРАЗГЕЛЬДИЙОВИЧ</t>
        </is>
      </c>
      <c r="C481" s="100" t="n"/>
      <c r="D481" s="106" t="inlineStr">
        <is>
          <t>https://www.scopus.com/authid/detail.uri?authorId=9533618500</t>
        </is>
      </c>
      <c r="E481" s="325" t="n">
        <v>13</v>
      </c>
      <c r="F481" s="318" t="n">
        <v>24</v>
      </c>
      <c r="G481" s="313" t="n">
        <v>3</v>
      </c>
      <c r="H481" s="100" t="n">
        <v>3</v>
      </c>
      <c r="I481" s="100" t="n">
        <v>1</v>
      </c>
      <c r="J481" s="100" t="n">
        <v>1</v>
      </c>
      <c r="K481" s="28" t="n">
        <v>4</v>
      </c>
      <c r="L481" s="44" t="inlineStr">
        <is>
          <t>СТ</t>
        </is>
      </c>
      <c r="M481" s="30" t="inlineStr">
        <is>
          <t>Да</t>
        </is>
      </c>
      <c r="N481" s="30" t="n"/>
      <c r="O481" s="30" t="n"/>
      <c r="P481" s="30" t="n"/>
      <c r="Q481" s="30" t="n"/>
      <c r="R481" s="63" t="inlineStr">
        <is>
          <t xml:space="preserve">Ovezgel'Dyev, A. O. ; Ovezgel'Dyev, A. O. ; Ovezgel'dyev, A. O. ; Ovezgeldyyev, Ata ; Ovezgeldyyev, A. O. ; Ovezgel'dyev, AO ; Ovezgeldyev, AO ; Ovezgeldyev, A. O. ; Ovezgeldyev, AO ; </t>
        </is>
      </c>
      <c r="S481" s="13" t="n"/>
      <c r="T481" s="13" t="n"/>
      <c r="U481" s="13" t="n"/>
      <c r="V481" s="13" t="n"/>
      <c r="W481" s="13" t="n"/>
      <c r="X481" s="13" t="n"/>
      <c r="Y481" s="13" t="n"/>
      <c r="Z481" s="13" t="n"/>
    </row>
    <row r="482" ht="15.75" customHeight="1" s="303">
      <c r="A482" s="22" t="n">
        <v>2372</v>
      </c>
      <c r="B482" s="23" t="inlineStr">
        <is>
          <t>ОВСЮЧЕНКО ЮРІЙ ВІКТОРОВИЧ</t>
        </is>
      </c>
      <c r="C482" s="24" t="inlineStr">
        <is>
          <t>http://orcid.org/0000-0002-0522-1799</t>
        </is>
      </c>
      <c r="D482" s="100" t="n"/>
      <c r="E482" s="314" t="n"/>
      <c r="F482" s="314" t="n"/>
      <c r="G482" s="314" t="n"/>
      <c r="H482" s="47" t="n"/>
      <c r="I482" s="47" t="n"/>
      <c r="J482" s="47" t="n"/>
      <c r="K482" s="28" t="n">
        <v>5</v>
      </c>
      <c r="L482" s="29" t="inlineStr">
        <is>
          <t>ЕК</t>
        </is>
      </c>
      <c r="M482" s="30" t="inlineStr">
        <is>
          <t>Да</t>
        </is>
      </c>
      <c r="N482" s="30" t="n"/>
      <c r="O482" s="30" t="n"/>
      <c r="P482" s="30" t="n"/>
      <c r="Q482" s="30" t="n"/>
      <c r="R482" s="12" t="n"/>
      <c r="S482" s="13" t="n"/>
      <c r="T482" s="13" t="n"/>
      <c r="U482" s="13" t="n"/>
      <c r="V482" s="13" t="n"/>
      <c r="W482" s="13" t="n"/>
      <c r="X482" s="13" t="n"/>
      <c r="Y482" s="13" t="n"/>
      <c r="Z482" s="13" t="n"/>
    </row>
    <row r="483" ht="15.75" customHeight="1" s="303">
      <c r="A483" s="76" t="n">
        <v>7966</v>
      </c>
      <c r="B483" s="23" t="inlineStr">
        <is>
          <t>ОВЧАРЕНКО КОСТЯНТИН СЕРГІЙОВИЧ</t>
        </is>
      </c>
      <c r="C483" s="79" t="n"/>
      <c r="D483" s="79" t="n"/>
      <c r="E483" s="314" t="n"/>
      <c r="F483" s="314" t="n"/>
      <c r="G483" s="314" t="n"/>
      <c r="H483" s="93" t="n"/>
      <c r="I483" s="93" t="n"/>
      <c r="J483" s="93" t="n"/>
      <c r="K483" s="80" t="n">
        <v>2</v>
      </c>
      <c r="L483" s="29" t="n"/>
      <c r="M483" s="81" t="n"/>
      <c r="N483" s="30" t="n"/>
      <c r="O483" s="30" t="n"/>
      <c r="P483" s="30" t="n"/>
      <c r="Q483" s="30" t="n"/>
      <c r="R483" s="12" t="n"/>
      <c r="S483" s="13" t="n"/>
      <c r="T483" s="13" t="n"/>
      <c r="U483" s="13" t="n"/>
      <c r="V483" s="13" t="n"/>
      <c r="W483" s="13" t="n"/>
      <c r="X483" s="13" t="n"/>
      <c r="Y483" s="13" t="n"/>
      <c r="Z483" s="13" t="n"/>
    </row>
    <row r="484" ht="15.75" customHeight="1" s="303">
      <c r="A484" s="22" t="n">
        <v>4830</v>
      </c>
      <c r="B484" s="23" t="inlineStr">
        <is>
          <t>ОГАР ВАЛЕРІЙ ІВАНОВИЧ</t>
        </is>
      </c>
      <c r="C484" s="24" t="inlineStr">
        <is>
          <t>http://orcid.org/0000-0001-9489-2107</t>
        </is>
      </c>
      <c r="D484" s="119" t="inlineStr">
        <is>
          <t>https://www.scopus.com/authid/detail.uri?authorId=6506997466</t>
        </is>
      </c>
      <c r="E484" s="313" t="n">
        <v>6</v>
      </c>
      <c r="F484" s="313" t="n">
        <v>2</v>
      </c>
      <c r="G484" s="313" t="n">
        <v>1</v>
      </c>
      <c r="H484" s="100" t="n">
        <v>5</v>
      </c>
      <c r="I484" s="100" t="n">
        <v>1</v>
      </c>
      <c r="J484" s="100" t="n">
        <v>1</v>
      </c>
      <c r="K484" s="28" t="n">
        <v>0</v>
      </c>
      <c r="L484" s="44" t="inlineStr">
        <is>
          <t>КРіСТЗІ</t>
        </is>
      </c>
      <c r="M484" s="30" t="inlineStr">
        <is>
          <t>Да</t>
        </is>
      </c>
      <c r="N484" s="30" t="n"/>
      <c r="O484" s="30" t="n"/>
      <c r="P484" s="30" t="n"/>
      <c r="Q484" s="30" t="n"/>
      <c r="R484" s="12" t="inlineStr">
        <is>
          <t xml:space="preserve">Ogar, V. I. ; OGAR, VI ; Ogar, V </t>
        </is>
      </c>
      <c r="S484" s="13" t="n"/>
      <c r="T484" s="13" t="n"/>
      <c r="U484" s="13" t="n"/>
      <c r="V484" s="13" t="n"/>
      <c r="W484" s="13" t="n"/>
      <c r="X484" s="13" t="n"/>
      <c r="Y484" s="13" t="n"/>
      <c r="Z484" s="13" t="n"/>
    </row>
    <row r="485" ht="15.75" customHeight="1" s="303">
      <c r="A485" s="22" t="n">
        <v>3629</v>
      </c>
      <c r="B485" s="23" t="inlineStr">
        <is>
          <t>ОДАРЕНКО ЄВГЕН МИКОЛАЙОВИЧ</t>
        </is>
      </c>
      <c r="C485" s="24" t="inlineStr">
        <is>
          <t>https://orcid.org/0000-0001-7656-0440</t>
        </is>
      </c>
      <c r="D485" s="119" t="inlineStr">
        <is>
          <t>https://www.scopus.com/authid/detail.uri?authorId=55940519400</t>
        </is>
      </c>
      <c r="E485" s="325" t="n">
        <v>77</v>
      </c>
      <c r="F485" s="313" t="n">
        <v>114</v>
      </c>
      <c r="G485" s="313" t="n">
        <v>7</v>
      </c>
      <c r="H485" s="100" t="n">
        <v>23</v>
      </c>
      <c r="I485" s="100" t="n">
        <v>30</v>
      </c>
      <c r="J485" s="100" t="n">
        <v>4</v>
      </c>
      <c r="K485" s="28" t="n">
        <v>112</v>
      </c>
      <c r="L485" s="44" t="inlineStr">
        <is>
          <t>ФОЕТ</t>
        </is>
      </c>
      <c r="M485" s="30" t="inlineStr">
        <is>
          <t>Да</t>
        </is>
      </c>
      <c r="N485" s="30" t="n"/>
      <c r="O485" s="30" t="n"/>
      <c r="P485" s="30" t="n"/>
      <c r="Q485" s="30" t="n"/>
      <c r="R485" s="63" t="inlineStr">
        <is>
          <t>Odarenko, E. N. ; Odarenko, Yevhen ; Odarenko, Evgeny ; Odarenko, Ye N. ; Odarenko, E. N. ; Odarenko, E. ; Odarenko, Eugene N. ; Odarenko, Eugene ; Odarenko, E.N. ; Odarenko Y.</t>
        </is>
      </c>
      <c r="S485" s="13" t="n"/>
      <c r="T485" s="13" t="n"/>
      <c r="U485" s="13" t="n"/>
      <c r="V485" s="13" t="n"/>
      <c r="W485" s="13" t="n"/>
      <c r="X485" s="13" t="n"/>
      <c r="Y485" s="13" t="n"/>
      <c r="Z485" s="13" t="n"/>
    </row>
    <row r="486" ht="15.75" customHeight="1" s="303">
      <c r="A486" s="22" t="n">
        <v>1689</v>
      </c>
      <c r="B486" s="23" t="inlineStr">
        <is>
          <t>ОЗЕРСЬКА ГАННА ВЯЧЕСЛАВІВНА</t>
        </is>
      </c>
      <c r="C486" s="100" t="n"/>
      <c r="D486" s="100" t="n"/>
      <c r="E486" s="314" t="n"/>
      <c r="F486" s="314" t="n"/>
      <c r="G486" s="314" t="n"/>
      <c r="H486" s="47" t="n"/>
      <c r="I486" s="47" t="n"/>
      <c r="J486" s="47" t="n"/>
      <c r="K486" s="28" t="n">
        <v>0</v>
      </c>
      <c r="L486" s="29" t="inlineStr">
        <is>
          <t>ЕК</t>
        </is>
      </c>
      <c r="M486" s="30" t="inlineStr">
        <is>
          <t>Да</t>
        </is>
      </c>
      <c r="N486" s="30" t="n"/>
      <c r="O486" s="30" t="n"/>
      <c r="P486" s="30" t="n"/>
      <c r="Q486" s="30" t="n"/>
      <c r="R486" s="12" t="n"/>
      <c r="S486" s="13" t="n"/>
      <c r="T486" s="13" t="n"/>
      <c r="U486" s="13" t="n"/>
      <c r="V486" s="13" t="n"/>
      <c r="W486" s="13" t="n"/>
      <c r="X486" s="13" t="n"/>
      <c r="Y486" s="13" t="n"/>
      <c r="Z486" s="13" t="n"/>
    </row>
    <row r="487" ht="15.75" customHeight="1" s="303">
      <c r="A487" s="22" t="n">
        <v>1192</v>
      </c>
      <c r="B487" s="23" t="inlineStr">
        <is>
          <t>ОЛЕЙНІКОВ АНАТОЛІЙ МИКОЛАЙОВИЧ</t>
        </is>
      </c>
      <c r="C487" s="24" t="inlineStr">
        <is>
          <t>https://orcid.org/0000-0002-4458-8833</t>
        </is>
      </c>
      <c r="D487" s="119" t="inlineStr">
        <is>
          <t>https://www.scopus.com/authid/detail.uri?authorId=6603248549</t>
        </is>
      </c>
      <c r="E487" s="325" t="n">
        <v>19</v>
      </c>
      <c r="F487" s="313" t="n">
        <v>247</v>
      </c>
      <c r="G487" s="313" t="n">
        <v>7</v>
      </c>
      <c r="H487" s="100" t="n">
        <v>14</v>
      </c>
      <c r="I487" s="100" t="n">
        <v>200</v>
      </c>
      <c r="J487" s="100" t="n">
        <v>6</v>
      </c>
      <c r="K487" s="28" t="n">
        <v>22</v>
      </c>
      <c r="L487" s="44" t="inlineStr">
        <is>
          <t>КРіСТЗІ</t>
        </is>
      </c>
      <c r="M487" s="30" t="inlineStr">
        <is>
          <t>Да</t>
        </is>
      </c>
      <c r="N487" s="30" t="n"/>
      <c r="O487" s="30" t="n"/>
      <c r="P487" s="30" t="n"/>
      <c r="Q487" s="30" t="n"/>
      <c r="R487" s="63" t="inlineStr">
        <is>
          <t xml:space="preserve">Oleynikov, A. N. ; Oleynikov, A. M. ; Oleynikov, A. N. ; Oleynikov, A. ; OLEYNIKOV, AN ; Oleynikov, A ; Oleinikov, AN ; </t>
        </is>
      </c>
      <c r="S487" s="13" t="n"/>
      <c r="T487" s="13" t="n"/>
      <c r="U487" s="13" t="n"/>
      <c r="V487" s="13" t="n"/>
      <c r="W487" s="13" t="n"/>
      <c r="X487" s="13" t="n"/>
      <c r="Y487" s="13" t="n"/>
      <c r="Z487" s="13" t="n"/>
    </row>
    <row r="488" ht="15.75" customHeight="1" s="303">
      <c r="A488" s="22" t="n">
        <v>408</v>
      </c>
      <c r="B488" s="23" t="inlineStr">
        <is>
          <t>ОЛЕЙНІКОВ ВОЛОДИМИР МИКОЛАЙОВИЧ</t>
        </is>
      </c>
      <c r="C488" s="24" t="inlineStr">
        <is>
          <t>http://orcid.org/0000-0001-7197-9760</t>
        </is>
      </c>
      <c r="D488" s="119" t="inlineStr">
        <is>
          <t>https://www.scopus.com/authid/detail.uri?authorId=9535153800</t>
        </is>
      </c>
      <c r="E488" s="325" t="n">
        <v>21</v>
      </c>
      <c r="F488" s="313" t="n">
        <v>58</v>
      </c>
      <c r="G488" s="313" t="n">
        <v>5</v>
      </c>
      <c r="H488" s="100" t="n">
        <v>4</v>
      </c>
      <c r="I488" s="100" t="n">
        <v>3</v>
      </c>
      <c r="J488" s="100" t="n">
        <v>1</v>
      </c>
      <c r="K488" s="28" t="n">
        <v>34</v>
      </c>
      <c r="L488" s="44" t="inlineStr">
        <is>
          <t>МІРЕС</t>
        </is>
      </c>
      <c r="M488" s="30" t="inlineStr">
        <is>
          <t>Да</t>
        </is>
      </c>
      <c r="N488" s="30" t="n"/>
      <c r="O488" s="30" t="n"/>
      <c r="P488" s="30" t="n"/>
      <c r="Q488" s="30" t="n"/>
      <c r="R488" s="63" t="inlineStr">
        <is>
          <t xml:space="preserve">Oleynikov, V. N. ; Oleynikov, V. ; Oleynikov, Vladimir ; Oleynikov, V. N. ; Olejnikov, V. N. ; Oleinikov, V.N. ; Oleynikov, V ; </t>
        </is>
      </c>
      <c r="S488" s="13" t="n"/>
      <c r="T488" s="13" t="n"/>
      <c r="U488" s="13" t="n"/>
      <c r="V488" s="13" t="n"/>
      <c r="W488" s="13" t="n"/>
      <c r="X488" s="13" t="n"/>
      <c r="Y488" s="13" t="n"/>
      <c r="Z488" s="13" t="n"/>
    </row>
    <row r="489" ht="15.75" customHeight="1" s="303">
      <c r="A489" s="22" t="n">
        <v>1776</v>
      </c>
      <c r="B489" s="23" t="inlineStr">
        <is>
          <t>ОЛЕЙНІКОВА ОЛЕНА ІВАНІВНА</t>
        </is>
      </c>
      <c r="C489" s="24" t="inlineStr">
        <is>
          <t>http://orcid.org/0000-0002-5601-7018</t>
        </is>
      </c>
      <c r="D489" s="119" t="inlineStr">
        <is>
          <t>https://www.scopus.com/authid/detail.uri?authorId=57008903400</t>
        </is>
      </c>
      <c r="E489" s="313" t="n">
        <v>1</v>
      </c>
      <c r="F489" s="313" t="n">
        <v>0</v>
      </c>
      <c r="G489" s="313" t="n">
        <v>0</v>
      </c>
      <c r="H489" s="47" t="n"/>
      <c r="I489" s="47" t="n"/>
      <c r="J489" s="47" t="n"/>
      <c r="K489" s="28" t="n">
        <v>1</v>
      </c>
      <c r="L489" s="44" t="inlineStr">
        <is>
          <t>КРіСТЗІ</t>
        </is>
      </c>
      <c r="M489" s="30" t="inlineStr">
        <is>
          <t>Да</t>
        </is>
      </c>
      <c r="N489" s="30" t="n"/>
      <c r="O489" s="30" t="n"/>
      <c r="P489" s="30" t="n"/>
      <c r="Q489" s="30" t="n"/>
      <c r="R489" s="63" t="inlineStr">
        <is>
          <t>Oleinikova, E. I.</t>
        </is>
      </c>
      <c r="S489" s="13" t="n"/>
      <c r="T489" s="13" t="n"/>
      <c r="U489" s="13" t="n"/>
      <c r="V489" s="13" t="n"/>
      <c r="W489" s="13" t="n"/>
      <c r="X489" s="13" t="n"/>
      <c r="Y489" s="13" t="n"/>
      <c r="Z489" s="13" t="n"/>
    </row>
    <row r="490" ht="15.75" customHeight="1" s="303">
      <c r="A490" s="22" t="n">
        <v>572</v>
      </c>
      <c r="B490" s="23" t="inlineStr">
        <is>
          <t>ОЛЕКСАНДРОВ ЮРІЙ МИКОЛАЙОВИЧ</t>
        </is>
      </c>
      <c r="C490" s="24" t="inlineStr">
        <is>
          <t>https://orcid.org/0000-0001-8252-9685</t>
        </is>
      </c>
      <c r="D490" s="119" t="inlineStr">
        <is>
          <t>https://www.scopus.com/authid/detail.uri?authorId=7006546248</t>
        </is>
      </c>
      <c r="E490" s="325" t="n">
        <v>13</v>
      </c>
      <c r="F490" s="313" t="n">
        <v>5</v>
      </c>
      <c r="G490" s="313" t="n">
        <v>1</v>
      </c>
      <c r="H490" s="100" t="n">
        <v>7</v>
      </c>
      <c r="I490" s="100" t="n">
        <v>10</v>
      </c>
      <c r="J490" s="100" t="n">
        <v>2</v>
      </c>
      <c r="K490" s="28" t="n">
        <v>10</v>
      </c>
      <c r="L490" s="44" t="inlineStr">
        <is>
          <t>КІТАМ</t>
        </is>
      </c>
      <c r="M490" s="30" t="inlineStr">
        <is>
          <t>Да</t>
        </is>
      </c>
      <c r="N490" s="30" t="n"/>
      <c r="O490" s="30" t="n"/>
      <c r="P490" s="30" t="n"/>
      <c r="Q490" s="30" t="n"/>
      <c r="R490" s="63" t="inlineStr">
        <is>
          <t>Aleksandrov, Yu N. ; Oleksandrov, Yu N. ; Alexandrov, Y. N. ; Aleksandrov, Yu N. ; Aleksandrov, Y. N. ; Aleksandrov, YN ; Alexandrov, YN ; Oleksandrov, Y.N. ; Oleksandrov, Y. N.</t>
        </is>
      </c>
      <c r="S490" s="13" t="n"/>
      <c r="T490" s="13" t="n"/>
      <c r="U490" s="13" t="n"/>
      <c r="V490" s="13" t="n"/>
      <c r="W490" s="13" t="n"/>
      <c r="X490" s="13" t="n"/>
      <c r="Y490" s="13" t="n"/>
      <c r="Z490" s="13" t="n"/>
    </row>
    <row r="491" ht="15.75" customHeight="1" s="303">
      <c r="A491" s="22" t="n">
        <v>5407</v>
      </c>
      <c r="B491" s="23" t="inlineStr">
        <is>
          <t>ОЛЕШКО ІННА ВІКТОРІВНА</t>
        </is>
      </c>
      <c r="C491" s="24" t="inlineStr">
        <is>
          <t>https://orcid.org/0000-0002-8021-0467</t>
        </is>
      </c>
      <c r="D491" s="55" t="inlineStr">
        <is>
          <t>https://www.scopus.com/authid/detail.uri?authorId=57218951658</t>
        </is>
      </c>
      <c r="E491" s="313" t="n">
        <v>5</v>
      </c>
      <c r="F491" s="313" t="n">
        <v>6</v>
      </c>
      <c r="G491" s="313" t="n">
        <v>1</v>
      </c>
      <c r="H491" s="47" t="n"/>
      <c r="I491" s="47" t="n"/>
      <c r="J491" s="47" t="n"/>
      <c r="K491" s="28" t="n">
        <v>7</v>
      </c>
      <c r="L491" s="29" t="inlineStr">
        <is>
          <t>БІТ</t>
        </is>
      </c>
      <c r="M491" s="30" t="inlineStr">
        <is>
          <t>Да</t>
        </is>
      </c>
      <c r="N491" s="30" t="n"/>
      <c r="O491" s="30" t="n"/>
      <c r="P491" s="30" t="n"/>
      <c r="Q491" s="30" t="n"/>
      <c r="R491" s="63" t="inlineStr">
        <is>
          <t>Oleshko, Inna ; Oleshko, I.</t>
        </is>
      </c>
      <c r="S491" s="13" t="n"/>
      <c r="T491" s="13" t="n"/>
      <c r="U491" s="13" t="n"/>
      <c r="V491" s="13" t="n"/>
      <c r="W491" s="13" t="n"/>
      <c r="X491" s="13" t="n"/>
      <c r="Y491" s="13" t="n"/>
      <c r="Z491" s="13" t="n"/>
    </row>
    <row r="492" ht="15.75" customHeight="1" s="303">
      <c r="A492" s="22" t="n">
        <v>7218</v>
      </c>
      <c r="B492" s="23" t="inlineStr">
        <is>
          <t>ОЛІЗАРЕНКО СЕРГІЙ АНАТОЛІЙОВИЧ</t>
        </is>
      </c>
      <c r="C492" s="24" t="inlineStr">
        <is>
          <t>http://orcid.org/0000-0002-7762-6541</t>
        </is>
      </c>
      <c r="D492" s="100" t="n"/>
      <c r="E492" s="314" t="n"/>
      <c r="F492" s="314" t="n"/>
      <c r="G492" s="314" t="n"/>
      <c r="H492" s="47" t="n"/>
      <c r="I492" s="47" t="n"/>
      <c r="J492" s="47" t="n"/>
      <c r="K492" s="28" t="n">
        <v>0</v>
      </c>
      <c r="L492" s="29" t="n"/>
      <c r="M492" s="30" t="inlineStr">
        <is>
          <t>Да</t>
        </is>
      </c>
      <c r="N492" s="30" t="n"/>
      <c r="O492" s="30" t="n"/>
      <c r="P492" s="30" t="n"/>
      <c r="Q492" s="30" t="n"/>
      <c r="R492" s="12" t="n"/>
      <c r="S492" s="13" t="n"/>
      <c r="T492" s="13" t="n"/>
      <c r="U492" s="13" t="n"/>
      <c r="V492" s="13" t="n"/>
      <c r="W492" s="13" t="n"/>
      <c r="X492" s="13" t="n"/>
      <c r="Y492" s="13" t="n"/>
      <c r="Z492" s="13" t="n"/>
    </row>
    <row r="493" ht="15.75" customHeight="1" s="303">
      <c r="A493" s="22" t="n">
        <v>6285</v>
      </c>
      <c r="B493" s="23" t="inlineStr">
        <is>
          <t>ОЛІЙНИК ОЛЕКСАНДР ОЛЕКСАНДРОВИЧ</t>
        </is>
      </c>
      <c r="C493" s="24" t="inlineStr">
        <is>
          <t>https://orcid.org/0000-0002-7734-3963</t>
        </is>
      </c>
      <c r="D493" s="100" t="n"/>
      <c r="E493" s="314" t="n"/>
      <c r="F493" s="314" t="n"/>
      <c r="G493" s="314" t="n"/>
      <c r="H493" s="47" t="n"/>
      <c r="I493" s="47" t="n"/>
      <c r="J493" s="47" t="n"/>
      <c r="K493" s="28" t="n">
        <v>3</v>
      </c>
      <c r="L493" s="44" t="inlineStr">
        <is>
          <t>ПІ</t>
        </is>
      </c>
      <c r="M493" s="30" t="inlineStr">
        <is>
          <t>Да</t>
        </is>
      </c>
      <c r="N493" s="30" t="n"/>
      <c r="O493" s="30" t="n"/>
      <c r="P493" s="30" t="n"/>
      <c r="Q493" s="30" t="n"/>
      <c r="R493" s="12" t="n"/>
      <c r="S493" s="13" t="n"/>
      <c r="T493" s="13" t="n"/>
      <c r="U493" s="13" t="n"/>
      <c r="V493" s="13" t="n"/>
      <c r="W493" s="13" t="n"/>
      <c r="X493" s="13" t="n"/>
      <c r="Y493" s="13" t="n"/>
      <c r="Z493" s="13" t="n"/>
    </row>
    <row r="494" ht="15.75" customHeight="1" s="303">
      <c r="A494" s="22" t="n">
        <v>7409</v>
      </c>
      <c r="B494" s="23" t="inlineStr">
        <is>
          <t>ОЛІЙНИК ОЛЕНА ВОЛОДИМИРІВНА</t>
        </is>
      </c>
      <c r="C494" s="24" t="inlineStr">
        <is>
          <t>https://orcid.org/0000-0002-6769-2844</t>
        </is>
      </c>
      <c r="D494" s="100" t="n"/>
      <c r="E494" s="314" t="n"/>
      <c r="F494" s="314" t="n"/>
      <c r="G494" s="314" t="n"/>
      <c r="H494" s="47" t="n"/>
      <c r="I494" s="47" t="n"/>
      <c r="J494" s="47" t="n"/>
      <c r="K494" s="28" t="n">
        <v>0</v>
      </c>
      <c r="L494" s="44" t="inlineStr">
        <is>
          <t>ПІ</t>
        </is>
      </c>
      <c r="M494" s="30" t="inlineStr">
        <is>
          <t>Да</t>
        </is>
      </c>
      <c r="N494" s="30" t="n"/>
      <c r="O494" s="30" t="n"/>
      <c r="P494" s="30" t="n"/>
      <c r="Q494" s="30" t="n"/>
      <c r="R494" s="12" t="n"/>
      <c r="S494" s="13" t="n"/>
      <c r="T494" s="13" t="n"/>
      <c r="U494" s="13" t="n"/>
      <c r="V494" s="13" t="n"/>
      <c r="W494" s="13" t="n"/>
      <c r="X494" s="13" t="n"/>
      <c r="Y494" s="13" t="n"/>
      <c r="Z494" s="13" t="n"/>
    </row>
    <row r="495" ht="15.75" customHeight="1" s="303">
      <c r="A495" s="22" t="n">
        <v>291</v>
      </c>
      <c r="B495" s="23" t="inlineStr">
        <is>
          <t>ОЛІЙНИКОВ РОМАН ВАСИЛЬОВИЧ</t>
        </is>
      </c>
      <c r="C495" s="24" t="inlineStr">
        <is>
          <t>https://orcid.org/0000-0002-3494-0493</t>
        </is>
      </c>
      <c r="D495" s="119" t="inlineStr">
        <is>
          <t>https://www.scopus.com/authid/detail.uri?authorId=36104503000</t>
        </is>
      </c>
      <c r="E495" s="313" t="n">
        <v>36</v>
      </c>
      <c r="F495" s="313" t="n">
        <v>875</v>
      </c>
      <c r="G495" s="313" t="n">
        <v>9</v>
      </c>
      <c r="H495" s="100" t="n">
        <v>4</v>
      </c>
      <c r="I495" s="100" t="n">
        <v>29</v>
      </c>
      <c r="J495" s="100" t="n">
        <v>2</v>
      </c>
      <c r="K495" s="28" t="n">
        <v>23</v>
      </c>
      <c r="L495" s="29" t="n"/>
      <c r="M495" s="30" t="inlineStr">
        <is>
          <t>Да</t>
        </is>
      </c>
      <c r="N495" s="30" t="n"/>
      <c r="O495" s="30" t="n"/>
      <c r="P495" s="30" t="n"/>
      <c r="Q495" s="30" t="n"/>
      <c r="R495" s="63" t="inlineStr">
        <is>
          <t xml:space="preserve">Oliynykov, Roman ; </t>
        </is>
      </c>
      <c r="S495" s="13" t="n"/>
      <c r="T495" s="13" t="n"/>
      <c r="U495" s="13" t="n"/>
      <c r="V495" s="13" t="n"/>
      <c r="W495" s="13" t="n"/>
      <c r="X495" s="13" t="n"/>
      <c r="Y495" s="13" t="n"/>
      <c r="Z495" s="13" t="n"/>
    </row>
    <row r="496" ht="15.75" customHeight="1" s="303">
      <c r="A496" s="22" t="n">
        <v>2354</v>
      </c>
      <c r="B496" s="23" t="inlineStr">
        <is>
          <t>ОМАРОВ МУРАД АНВЕР ОГЛИ</t>
        </is>
      </c>
      <c r="C496" s="24" t="inlineStr">
        <is>
          <t>https://orcid.org/0000-0003-4842-4972</t>
        </is>
      </c>
      <c r="D496" s="119" t="inlineStr">
        <is>
          <t>https://www.scopus.com/authid/detail.uri?authorId=55659255500</t>
        </is>
      </c>
      <c r="E496" s="325" t="n">
        <v>14</v>
      </c>
      <c r="F496" s="313" t="n">
        <v>6</v>
      </c>
      <c r="G496" s="313" t="n">
        <v>2</v>
      </c>
      <c r="H496" s="100" t="n">
        <v>2</v>
      </c>
      <c r="I496" s="100" t="n">
        <v>0</v>
      </c>
      <c r="J496" s="100" t="n">
        <v>0</v>
      </c>
      <c r="K496" s="28" t="n">
        <v>33</v>
      </c>
      <c r="L496" s="39" t="n"/>
      <c r="M496" s="30" t="inlineStr">
        <is>
          <t>Да</t>
        </is>
      </c>
      <c r="N496" s="30" t="n"/>
      <c r="O496" s="30" t="n"/>
      <c r="P496" s="30" t="n"/>
      <c r="Q496" s="30" t="n"/>
      <c r="R496" s="63" t="inlineStr">
        <is>
          <t>Omarov, M. A. ; Omarov, Murad ; Omarov, M. A. ; Omarov, MA</t>
        </is>
      </c>
      <c r="S496" s="13" t="n"/>
      <c r="T496" s="13" t="n"/>
      <c r="U496" s="13" t="n"/>
      <c r="V496" s="13" t="n"/>
      <c r="W496" s="13" t="n"/>
      <c r="X496" s="13" t="n"/>
      <c r="Y496" s="13" t="n"/>
      <c r="Z496" s="13" t="n"/>
    </row>
    <row r="497" ht="15.75" customHeight="1" s="303">
      <c r="A497" s="22" t="n">
        <v>5241</v>
      </c>
      <c r="B497" s="23" t="inlineStr">
        <is>
          <t>ОМАРОВ ШАХІН АНВЕР ОГЛИ</t>
        </is>
      </c>
      <c r="C497" s="24" t="inlineStr">
        <is>
          <t>https://orcid.org/0000-0002-2887-9083</t>
        </is>
      </c>
      <c r="D497" s="100" t="n"/>
      <c r="E497" s="314" t="n"/>
      <c r="F497" s="314" t="n"/>
      <c r="G497" s="314" t="n"/>
      <c r="H497" s="47" t="n"/>
      <c r="I497" s="47" t="n"/>
      <c r="J497" s="47" t="n"/>
      <c r="K497" s="28" t="n">
        <v>7</v>
      </c>
      <c r="L497" s="44" t="inlineStr">
        <is>
          <t>КІТАМ</t>
        </is>
      </c>
      <c r="M497" s="30" t="inlineStr">
        <is>
          <t>Да</t>
        </is>
      </c>
      <c r="N497" s="30" t="n"/>
      <c r="O497" s="30" t="n"/>
      <c r="P497" s="30" t="n"/>
      <c r="Q497" s="30" t="n"/>
      <c r="R497" s="12" t="n"/>
      <c r="S497" s="13" t="n"/>
      <c r="T497" s="13" t="n"/>
      <c r="U497" s="13" t="n"/>
      <c r="V497" s="13" t="n"/>
      <c r="W497" s="13" t="n"/>
      <c r="X497" s="13" t="n"/>
      <c r="Y497" s="13" t="n"/>
      <c r="Z497" s="13" t="n"/>
    </row>
    <row r="498" ht="15.75" customHeight="1" s="303">
      <c r="A498" s="22" t="n">
        <v>355</v>
      </c>
      <c r="B498" s="23" t="inlineStr">
        <is>
          <t>ОМЕЛЬЧЕНКО АНАТОЛІЙ ВАСИЛЬОВИЧ</t>
        </is>
      </c>
      <c r="C498" s="24" t="inlineStr">
        <is>
          <t>http://orcid.org/0000-0002-2338-6706</t>
        </is>
      </c>
      <c r="D498" s="119" t="inlineStr">
        <is>
          <t>https://www.scopus.com/authid/detail.uri?authorId=24723271500</t>
        </is>
      </c>
      <c r="E498" s="325" t="n">
        <v>16</v>
      </c>
      <c r="F498" s="313" t="n">
        <v>3</v>
      </c>
      <c r="G498" s="313" t="n">
        <v>1</v>
      </c>
      <c r="H498" s="100" t="n">
        <v>2</v>
      </c>
      <c r="I498" s="100" t="n">
        <v>0</v>
      </c>
      <c r="J498" s="100" t="n">
        <v>0</v>
      </c>
      <c r="K498" s="28" t="n">
        <v>12</v>
      </c>
      <c r="L498" s="44" t="inlineStr">
        <is>
          <t>ІМІ</t>
        </is>
      </c>
      <c r="M498" s="30" t="inlineStr">
        <is>
          <t>Да</t>
        </is>
      </c>
      <c r="N498" s="30" t="n"/>
      <c r="O498" s="30" t="n"/>
      <c r="P498" s="30" t="n"/>
      <c r="Q498" s="30" t="n"/>
      <c r="R498" s="63" t="inlineStr">
        <is>
          <t>Omelchenko, Anatolii V. ; Omelchenko, Anatolii ; Omelchenko, Anatoliy V. ; Omelchenko, Anatolii V. ; Omelchenko, A. ; Omelchenko, Anatoly ; Omelchenko, A. V. ; Omelchenko, A., V</t>
        </is>
      </c>
      <c r="S498" s="13" t="n"/>
      <c r="T498" s="13" t="n"/>
      <c r="U498" s="13" t="n"/>
      <c r="V498" s="13" t="n"/>
      <c r="W498" s="13" t="n"/>
      <c r="X498" s="13" t="n"/>
      <c r="Y498" s="13" t="n"/>
      <c r="Z498" s="13" t="n"/>
    </row>
    <row r="499" ht="15.75" customHeight="1" s="303">
      <c r="A499" s="22" t="n">
        <v>728</v>
      </c>
      <c r="B499" s="23" t="inlineStr">
        <is>
          <t>ОМЕЛЬЧЕНКО ВІКТОРІЯ ВІКТОРІВНА</t>
        </is>
      </c>
      <c r="C499" s="24" t="inlineStr">
        <is>
          <t>https://orcid.org/0000-0002-1095-5244</t>
        </is>
      </c>
      <c r="D499" s="100" t="n"/>
      <c r="E499" s="314" t="n"/>
      <c r="F499" s="314" t="n"/>
      <c r="G499" s="314" t="n"/>
      <c r="H499" s="47" t="n"/>
      <c r="I499" s="47" t="n"/>
      <c r="J499" s="47" t="n"/>
      <c r="K499" s="28" t="n">
        <v>6</v>
      </c>
      <c r="L499" s="44" t="inlineStr">
        <is>
          <t>Філ.</t>
        </is>
      </c>
      <c r="M499" s="30" t="inlineStr">
        <is>
          <t>Да</t>
        </is>
      </c>
      <c r="N499" s="30" t="n"/>
      <c r="O499" s="30" t="n"/>
      <c r="P499" s="30" t="n"/>
      <c r="Q499" s="30" t="n"/>
      <c r="R499" s="12" t="n"/>
      <c r="S499" s="13" t="n"/>
      <c r="T499" s="13" t="n"/>
      <c r="U499" s="13" t="n"/>
      <c r="V499" s="13" t="n"/>
      <c r="W499" s="13" t="n"/>
      <c r="X499" s="13" t="n"/>
      <c r="Y499" s="13" t="n"/>
      <c r="Z499" s="13" t="n"/>
    </row>
    <row r="500" ht="15.75" customHeight="1" s="303">
      <c r="A500" s="22" t="n">
        <v>337</v>
      </c>
      <c r="B500" s="23" t="inlineStr">
        <is>
          <t>ОМЕЛЬЧЕНКО СЕРГІЙ ВАСИЛЬОВИЧ</t>
        </is>
      </c>
      <c r="C500" s="24" t="inlineStr">
        <is>
          <t>https://orcid.org/0000-0002-3998-978X</t>
        </is>
      </c>
      <c r="D500" s="100" t="n"/>
      <c r="E500" s="314" t="n"/>
      <c r="F500" s="314" t="n"/>
      <c r="G500" s="314" t="n"/>
      <c r="H500" s="47" t="n"/>
      <c r="I500" s="47" t="n"/>
      <c r="J500" s="47" t="n"/>
      <c r="K500" s="28" t="n">
        <v>4</v>
      </c>
      <c r="L500" s="44" t="inlineStr">
        <is>
          <t>ІМІ</t>
        </is>
      </c>
      <c r="M500" s="30" t="inlineStr">
        <is>
          <t>Да</t>
        </is>
      </c>
      <c r="N500" s="30" t="n"/>
      <c r="O500" s="30" t="n"/>
      <c r="P500" s="30" t="n"/>
      <c r="Q500" s="30" t="n"/>
      <c r="R500" s="12" t="n"/>
      <c r="S500" s="13" t="n"/>
      <c r="T500" s="13" t="n"/>
      <c r="U500" s="13" t="n"/>
      <c r="V500" s="13" t="n"/>
      <c r="W500" s="13" t="n"/>
      <c r="X500" s="13" t="n"/>
      <c r="Y500" s="13" t="n"/>
      <c r="Z500" s="13" t="n"/>
    </row>
    <row r="501" ht="15.75" customHeight="1" s="303">
      <c r="A501" s="22" t="n">
        <v>6490</v>
      </c>
      <c r="B501" s="23" t="inlineStr">
        <is>
          <t>ОНИЩЕНКО АНДРІЙ АНАТОЛІЙОВИЧ</t>
        </is>
      </c>
      <c r="C501" s="24" t="inlineStr">
        <is>
          <t>https://orcid.org/0000-0002-2118-9119</t>
        </is>
      </c>
      <c r="D501" s="119" t="inlineStr">
        <is>
          <t>https://www.scopus.com/authid/detail.uri?authorId=56825402600</t>
        </is>
      </c>
      <c r="E501" s="325" t="n">
        <v>7</v>
      </c>
      <c r="F501" s="313" t="n">
        <v>2</v>
      </c>
      <c r="G501" s="313" t="n">
        <v>1</v>
      </c>
      <c r="H501" s="100" t="n">
        <v>6</v>
      </c>
      <c r="I501" s="100" t="n">
        <v>1</v>
      </c>
      <c r="J501" s="100" t="n">
        <v>1</v>
      </c>
      <c r="K501" s="28" t="n">
        <v>4</v>
      </c>
      <c r="L501" s="44" t="inlineStr">
        <is>
          <t>Фіз.</t>
        </is>
      </c>
      <c r="M501" s="30" t="inlineStr">
        <is>
          <t>Да</t>
        </is>
      </c>
      <c r="N501" s="30" t="n"/>
      <c r="O501" s="30" t="n"/>
      <c r="P501" s="30" t="n"/>
      <c r="Q501" s="30" t="n"/>
      <c r="R501" s="63" t="inlineStr">
        <is>
          <t>Onishchenko, A. A. ; Onishchenko, Andriy A. ; Onishchenko, A. A.</t>
        </is>
      </c>
      <c r="S501" s="13" t="n"/>
      <c r="T501" s="13" t="n"/>
      <c r="U501" s="13" t="n"/>
      <c r="V501" s="13" t="n"/>
      <c r="W501" s="13" t="n"/>
      <c r="X501" s="13" t="n"/>
      <c r="Y501" s="13" t="n"/>
      <c r="Z501" s="13" t="n"/>
    </row>
    <row r="502" ht="15.75" customHeight="1" s="303">
      <c r="A502" s="22" t="n">
        <v>7448</v>
      </c>
      <c r="B502" s="23" t="inlineStr">
        <is>
          <t>ОНИЩЕНКО КОСТЯНТИН ГЕОРГІЙОВИЧ</t>
        </is>
      </c>
      <c r="C502" s="24" t="inlineStr">
        <is>
          <t>https://orcid.org/0000-0002-7746-4570</t>
        </is>
      </c>
      <c r="D502" s="119" t="inlineStr">
        <is>
          <t>https://www.scopus.com/authid/detail.uri?authorId=57209338164</t>
        </is>
      </c>
      <c r="E502" s="313" t="n">
        <v>1</v>
      </c>
      <c r="F502" s="313" t="n">
        <v>0</v>
      </c>
      <c r="G502" s="313" t="n">
        <v>0</v>
      </c>
      <c r="H502" s="47" t="n"/>
      <c r="I502" s="47" t="n"/>
      <c r="J502" s="47" t="n"/>
      <c r="K502" s="28" t="n">
        <v>1</v>
      </c>
      <c r="L502" s="44" t="inlineStr">
        <is>
          <t>ПІ</t>
        </is>
      </c>
      <c r="M502" s="30" t="inlineStr">
        <is>
          <t>Да</t>
        </is>
      </c>
      <c r="N502" s="30" t="n"/>
      <c r="O502" s="30" t="n"/>
      <c r="P502" s="30" t="n"/>
      <c r="Q502" s="30" t="n"/>
      <c r="R502" s="63" t="inlineStr">
        <is>
          <t>Onyshchenko, K. ; Onyshchenko, K.</t>
        </is>
      </c>
      <c r="S502" s="13" t="n"/>
      <c r="T502" s="13" t="n"/>
      <c r="U502" s="13" t="n"/>
      <c r="V502" s="13" t="n"/>
      <c r="W502" s="13" t="n"/>
      <c r="X502" s="13" t="n"/>
      <c r="Y502" s="13" t="n"/>
      <c r="Z502" s="13" t="n"/>
    </row>
    <row r="503" ht="15.75" customHeight="1" s="303">
      <c r="A503" s="22" t="n">
        <v>1240</v>
      </c>
      <c r="B503" s="23" t="inlineStr">
        <is>
          <t>ОРЕЛ РОМАН ПЕТРОВИЧ</t>
        </is>
      </c>
      <c r="C503" s="24" t="inlineStr">
        <is>
          <t>https://orcid.org/0000-0002-3592-2393</t>
        </is>
      </c>
      <c r="D503" s="119" t="inlineStr">
        <is>
          <t>https://www.scopus.com/authid/detail.uri?authorId=57192680688</t>
        </is>
      </c>
      <c r="E503" s="313" t="n">
        <v>2</v>
      </c>
      <c r="F503" s="313" t="n">
        <v>0</v>
      </c>
      <c r="G503" s="313" t="n">
        <v>0</v>
      </c>
      <c r="H503" s="47" t="n"/>
      <c r="I503" s="47" t="n"/>
      <c r="J503" s="47" t="n"/>
      <c r="K503" s="28" t="n">
        <v>8</v>
      </c>
      <c r="L503" s="44" t="inlineStr">
        <is>
          <t>Фіз.</t>
        </is>
      </c>
      <c r="M503" s="30" t="inlineStr">
        <is>
          <t>Да</t>
        </is>
      </c>
      <c r="N503" s="30" t="n"/>
      <c r="O503" s="30" t="n"/>
      <c r="P503" s="30" t="n"/>
      <c r="Q503" s="30" t="n"/>
      <c r="R503" s="63" t="inlineStr">
        <is>
          <t>Orel, Roman</t>
        </is>
      </c>
      <c r="S503" s="13" t="n"/>
      <c r="T503" s="13" t="n"/>
      <c r="U503" s="13" t="n"/>
      <c r="V503" s="13" t="n"/>
      <c r="W503" s="13" t="n"/>
      <c r="X503" s="13" t="n"/>
      <c r="Y503" s="13" t="n"/>
      <c r="Z503" s="13" t="n"/>
    </row>
    <row r="504" ht="15.75" customHeight="1" s="303">
      <c r="A504" s="22" t="n">
        <v>749</v>
      </c>
      <c r="B504" s="23" t="inlineStr">
        <is>
          <t>ОРШАЦЬКА НАТАЛЯ ВОЛОДИМИРІВНА</t>
        </is>
      </c>
      <c r="C504" s="100" t="n"/>
      <c r="D504" s="100" t="n"/>
      <c r="E504" s="314" t="n"/>
      <c r="F504" s="314" t="n"/>
      <c r="G504" s="314" t="n"/>
      <c r="H504" s="47" t="n"/>
      <c r="I504" s="47" t="n"/>
      <c r="J504" s="47" t="n"/>
      <c r="K504" s="28" t="n">
        <v>7</v>
      </c>
      <c r="L504" s="44" t="inlineStr">
        <is>
          <t>ФВС</t>
        </is>
      </c>
      <c r="M504" s="30" t="inlineStr">
        <is>
          <t>Да</t>
        </is>
      </c>
      <c r="N504" s="30" t="n"/>
      <c r="O504" s="30" t="n"/>
      <c r="P504" s="30" t="n"/>
      <c r="Q504" s="30" t="n"/>
      <c r="R504" s="12" t="n"/>
      <c r="S504" s="13" t="n"/>
      <c r="T504" s="13" t="n"/>
      <c r="U504" s="13" t="n"/>
      <c r="V504" s="13" t="n"/>
      <c r="W504" s="13" t="n"/>
      <c r="X504" s="13" t="n"/>
      <c r="Y504" s="13" t="n"/>
      <c r="Z504" s="13" t="n"/>
    </row>
    <row r="505" ht="15.75" customHeight="1" s="303">
      <c r="A505" s="34" t="n">
        <v>590</v>
      </c>
      <c r="B505" s="23" t="inlineStr">
        <is>
          <t>ОСИКА ОЛЕКСАНДР ФЕДОРОВИЧ</t>
        </is>
      </c>
      <c r="C505" s="35" t="inlineStr">
        <is>
          <t>https://orcid.org/0000-0001-5299-6733</t>
        </is>
      </c>
      <c r="D505" s="120" t="inlineStr">
        <is>
          <t>https://www.scopus.com/authid/detail.uri?authorId=7801330008</t>
        </is>
      </c>
      <c r="E505" s="313" t="n">
        <v>1</v>
      </c>
      <c r="F505" s="313" t="n">
        <v>0</v>
      </c>
      <c r="G505" s="313" t="n">
        <v>0</v>
      </c>
      <c r="H505" s="51" t="n"/>
      <c r="I505" s="51" t="n"/>
      <c r="J505" s="51" t="n"/>
      <c r="K505" s="38" t="n">
        <v>17</v>
      </c>
      <c r="L505" s="44" t="inlineStr">
        <is>
          <t>ПІ</t>
        </is>
      </c>
      <c r="M505" s="40" t="inlineStr">
        <is>
          <t>Да</t>
        </is>
      </c>
      <c r="N505" s="40" t="n"/>
      <c r="O505" s="40" t="n"/>
      <c r="P505" s="40" t="n"/>
      <c r="Q505" s="40" t="n"/>
      <c r="R505" s="63" t="inlineStr">
        <is>
          <t>Ossyka, Alexandre F. ; Ossyka, Alexandre F.</t>
        </is>
      </c>
      <c r="S505" s="13" t="n"/>
      <c r="T505" s="13" t="n"/>
      <c r="U505" s="13" t="n"/>
      <c r="V505" s="13" t="n"/>
      <c r="W505" s="13" t="n"/>
      <c r="X505" s="13" t="n"/>
      <c r="Y505" s="13" t="n"/>
      <c r="Z505" s="13" t="n"/>
    </row>
    <row r="506" ht="15.75" customHeight="1" s="303">
      <c r="A506" s="22" t="n">
        <v>2253</v>
      </c>
      <c r="B506" s="23" t="inlineStr">
        <is>
          <t>ОСІПОВ ВІКТОР МИКОЛАЙОВИЧ</t>
        </is>
      </c>
      <c r="C506" s="100" t="n"/>
      <c r="D506" s="100" t="n"/>
      <c r="E506" s="314" t="n"/>
      <c r="F506" s="314" t="n"/>
      <c r="G506" s="314" t="n"/>
      <c r="H506" s="47" t="n"/>
      <c r="I506" s="47" t="n"/>
      <c r="J506" s="47" t="n"/>
      <c r="K506" s="28" t="n">
        <v>2</v>
      </c>
      <c r="L506" s="44" t="inlineStr">
        <is>
          <t>ФВС</t>
        </is>
      </c>
      <c r="M506" s="30" t="inlineStr">
        <is>
          <t>Да</t>
        </is>
      </c>
      <c r="N506" s="30" t="n"/>
      <c r="O506" s="30" t="n"/>
      <c r="P506" s="30" t="n"/>
      <c r="Q506" s="30" t="n"/>
      <c r="R506" s="12" t="n"/>
      <c r="S506" s="13" t="n"/>
      <c r="T506" s="13" t="n"/>
      <c r="U506" s="13" t="n"/>
      <c r="V506" s="13" t="n"/>
      <c r="W506" s="13" t="n"/>
      <c r="X506" s="13" t="n"/>
      <c r="Y506" s="13" t="n"/>
      <c r="Z506" s="13" t="n"/>
    </row>
    <row r="507" ht="15.75" customHeight="1" s="303">
      <c r="A507" s="22" t="n">
        <v>110</v>
      </c>
      <c r="B507" s="23" t="inlineStr">
        <is>
          <t>ПАВЛЕНКО ЄВГЕН ПЕТРОВИЧ</t>
        </is>
      </c>
      <c r="C507" s="24" t="inlineStr">
        <is>
          <t>http://orcid.org/0000-0003-0699-6294</t>
        </is>
      </c>
      <c r="D507" s="100" t="n"/>
      <c r="E507" s="314" t="n"/>
      <c r="F507" s="314" t="n"/>
      <c r="G507" s="314" t="n"/>
      <c r="H507" s="47" t="n"/>
      <c r="I507" s="47" t="n"/>
      <c r="J507" s="47" t="n"/>
      <c r="K507" s="28" t="n">
        <v>0</v>
      </c>
      <c r="L507" s="39" t="n"/>
      <c r="M507" s="30" t="inlineStr">
        <is>
          <t>Да</t>
        </is>
      </c>
      <c r="N507" s="30" t="n"/>
      <c r="O507" s="30" t="n"/>
      <c r="P507" s="30" t="n"/>
      <c r="Q507" s="30" t="n"/>
      <c r="R507" s="12" t="n"/>
      <c r="S507" s="13" t="n"/>
      <c r="T507" s="13" t="n"/>
      <c r="U507" s="13" t="n"/>
      <c r="V507" s="13" t="n"/>
      <c r="W507" s="13" t="n"/>
      <c r="X507" s="13" t="n"/>
      <c r="Y507" s="13" t="n"/>
      <c r="Z507" s="13" t="n"/>
    </row>
    <row r="508" ht="15.75" customHeight="1" s="303">
      <c r="A508" s="22" t="n">
        <v>1032</v>
      </c>
      <c r="B508" s="23" t="inlineStr">
        <is>
          <t>ПАВЛЕНКО ЮРІЙ ФЕДОРОВИЧ</t>
        </is>
      </c>
      <c r="C508" s="100" t="n"/>
      <c r="D508" s="100" t="n"/>
      <c r="E508" s="314" t="n"/>
      <c r="F508" s="314" t="n"/>
      <c r="G508" s="314" t="n"/>
      <c r="H508" s="47" t="n"/>
      <c r="I508" s="47" t="n"/>
      <c r="J508" s="47" t="n"/>
      <c r="K508" s="28" t="n">
        <v>0</v>
      </c>
      <c r="L508" s="29" t="n"/>
      <c r="M508" s="30" t="inlineStr">
        <is>
          <t>Да</t>
        </is>
      </c>
      <c r="N508" s="30" t="n"/>
      <c r="O508" s="30" t="n"/>
      <c r="P508" s="30" t="n"/>
      <c r="Q508" s="30" t="n"/>
      <c r="R508" s="12" t="inlineStr">
        <is>
          <t xml:space="preserve">Pavlenko, Y ; Pavlenko, Yu ; </t>
        </is>
      </c>
      <c r="S508" s="13" t="n"/>
      <c r="T508" s="13" t="n"/>
      <c r="U508" s="13" t="n"/>
      <c r="V508" s="13" t="n"/>
      <c r="W508" s="13" t="n"/>
      <c r="X508" s="13" t="n"/>
      <c r="Y508" s="13" t="n"/>
      <c r="Z508" s="13" t="n"/>
    </row>
    <row r="509">
      <c r="A509" s="22" t="n">
        <v>169</v>
      </c>
      <c r="B509" s="23" t="inlineStr">
        <is>
          <t>ПАВЛОВ ПАВЛО ФЕДОРОВИЧ</t>
        </is>
      </c>
      <c r="C509" s="24" t="inlineStr">
        <is>
          <t>https://orcid.org/0000-0002-2060-806X</t>
        </is>
      </c>
      <c r="D509" s="121" t="inlineStr">
        <is>
          <t>https://www.scopus.com/authid/detail.uri?authorId=57503001900</t>
        </is>
      </c>
      <c r="E509" s="318" t="n">
        <v>1</v>
      </c>
      <c r="F509" s="318" t="n">
        <v>0</v>
      </c>
      <c r="G509" s="318" t="n">
        <v>0</v>
      </c>
      <c r="H509" s="47" t="n"/>
      <c r="I509" s="47" t="n"/>
      <c r="J509" s="47" t="n"/>
      <c r="K509" s="28" t="n">
        <v>2</v>
      </c>
      <c r="L509" s="39" t="n"/>
      <c r="M509" s="30" t="inlineStr">
        <is>
          <t>Да</t>
        </is>
      </c>
      <c r="N509" s="30" t="n"/>
      <c r="O509" s="30" t="n"/>
      <c r="P509" s="30" t="n"/>
      <c r="Q509" s="30" t="n"/>
      <c r="R509" s="63" t="inlineStr">
        <is>
          <t>Pavlov, Petr P. ; Pavlov, P. P. ; Pavlov, P.F.</t>
        </is>
      </c>
      <c r="S509" s="13" t="n"/>
      <c r="T509" s="13" t="n"/>
      <c r="U509" s="13" t="n"/>
      <c r="V509" s="13" t="n"/>
      <c r="W509" s="13" t="n"/>
      <c r="X509" s="13" t="n"/>
      <c r="Y509" s="13" t="n"/>
      <c r="Z509" s="13" t="n"/>
    </row>
    <row r="510" ht="15.75" customHeight="1" s="303">
      <c r="A510" s="22" t="n">
        <v>5769</v>
      </c>
      <c r="B510" s="23" t="inlineStr">
        <is>
          <t>ПАВЛОВА НАТАЛЯ ВІТАЛІЇВНА</t>
        </is>
      </c>
      <c r="C510" s="24" t="inlineStr">
        <is>
          <t>https://orcid.org/0000-0003-1656-1542</t>
        </is>
      </c>
      <c r="D510" s="100" t="n"/>
      <c r="E510" s="314" t="n"/>
      <c r="F510" s="314" t="n"/>
      <c r="G510" s="314" t="n"/>
      <c r="H510" s="47" t="n"/>
      <c r="I510" s="47" t="n"/>
      <c r="J510" s="47" t="n"/>
      <c r="K510" s="28" t="n">
        <v>7</v>
      </c>
      <c r="L510" s="29" t="n"/>
      <c r="M510" s="30" t="inlineStr">
        <is>
          <t>Да</t>
        </is>
      </c>
      <c r="N510" s="30" t="n"/>
      <c r="O510" s="30" t="n"/>
      <c r="P510" s="30" t="n"/>
      <c r="Q510" s="30" t="n"/>
      <c r="R510" s="12" t="n"/>
      <c r="S510" s="13" t="n"/>
      <c r="T510" s="13" t="n"/>
      <c r="U510" s="13" t="n"/>
      <c r="V510" s="13" t="n"/>
      <c r="W510" s="13" t="n"/>
      <c r="X510" s="13" t="n"/>
      <c r="Y510" s="13" t="n"/>
      <c r="Z510" s="13" t="n"/>
    </row>
    <row r="511" ht="15.75" customHeight="1" s="303">
      <c r="A511" s="22" t="n">
        <v>1125</v>
      </c>
      <c r="B511" s="23" t="inlineStr">
        <is>
          <t>ПАЛАГІН ВІКТОР АНДРІЙОВИЧ</t>
        </is>
      </c>
      <c r="C511" s="24" t="inlineStr">
        <is>
          <t>https://orcid.org/0000-0003-3251-368X</t>
        </is>
      </c>
      <c r="D511" s="119" t="inlineStr">
        <is>
          <t>https://www.scopus.com/authid/detail.uri?authorId=24462357100</t>
        </is>
      </c>
      <c r="E511" s="325" t="n">
        <v>6</v>
      </c>
      <c r="F511" s="313" t="n">
        <v>8</v>
      </c>
      <c r="G511" s="313" t="n">
        <v>1</v>
      </c>
      <c r="H511" s="100" t="n">
        <v>4</v>
      </c>
      <c r="I511" s="100" t="n">
        <v>0</v>
      </c>
      <c r="J511" s="100" t="n">
        <v>0</v>
      </c>
      <c r="K511" s="28" t="n">
        <v>20</v>
      </c>
      <c r="L511" s="39" t="n"/>
      <c r="M511" s="30" t="inlineStr">
        <is>
          <t>Да</t>
        </is>
      </c>
      <c r="N511" s="30" t="n"/>
      <c r="O511" s="30" t="n"/>
      <c r="P511" s="30" t="n"/>
      <c r="Q511" s="30" t="n"/>
      <c r="R511" s="63" t="inlineStr">
        <is>
          <t>Palagin, V. A. ; Palagin, V. A. ; Victor, Palahin ; Palagin, Victor</t>
        </is>
      </c>
      <c r="S511" s="13" t="n"/>
      <c r="T511" s="13" t="n"/>
      <c r="U511" s="13" t="n"/>
      <c r="V511" s="13" t="n"/>
      <c r="W511" s="13" t="n"/>
      <c r="X511" s="13" t="n"/>
      <c r="Y511" s="13" t="n"/>
      <c r="Z511" s="13" t="n"/>
    </row>
    <row r="512" ht="15.75" customHeight="1" s="303">
      <c r="A512" s="34" t="n">
        <v>7464</v>
      </c>
      <c r="B512" s="49" t="inlineStr">
        <is>
          <t>ПАЛАМАРЧУК ОЛЕНА ВАЛЕРІЇВНА</t>
        </is>
      </c>
      <c r="C512" s="37" t="n"/>
      <c r="D512" s="37" t="n"/>
      <c r="E512" s="314" t="n"/>
      <c r="F512" s="314" t="n"/>
      <c r="G512" s="314" t="n"/>
      <c r="H512" s="51" t="n"/>
      <c r="I512" s="51" t="n"/>
      <c r="J512" s="51" t="n"/>
      <c r="K512" s="38" t="n">
        <v>0</v>
      </c>
      <c r="L512" s="40" t="inlineStr">
        <is>
          <t>МП</t>
        </is>
      </c>
      <c r="M512" s="40" t="inlineStr">
        <is>
          <t>Нет</t>
        </is>
      </c>
      <c r="N512" s="40" t="n"/>
      <c r="O512" s="40" t="n"/>
      <c r="P512" s="40" t="n"/>
      <c r="Q512" s="40" t="n"/>
      <c r="R512" s="52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 s="303">
      <c r="A513" s="22" t="n">
        <v>6768</v>
      </c>
      <c r="B513" s="23" t="inlineStr">
        <is>
          <t>ПАНАСОВСЬКА ЮЛІЯ ВАЛЕРІЇВНА</t>
        </is>
      </c>
      <c r="C513" s="24" t="inlineStr">
        <is>
          <t>https://orcid.org/0000-0002-4464-6861</t>
        </is>
      </c>
      <c r="D513" s="100" t="n"/>
      <c r="E513" s="314" t="n"/>
      <c r="F513" s="314" t="n"/>
      <c r="G513" s="314" t="n"/>
      <c r="H513" s="47" t="n"/>
      <c r="I513" s="47" t="n"/>
      <c r="J513" s="47" t="n"/>
      <c r="K513" s="28" t="n">
        <v>7</v>
      </c>
      <c r="L513" s="39" t="inlineStr">
        <is>
          <t>СІ</t>
        </is>
      </c>
      <c r="M513" s="30" t="inlineStr">
        <is>
          <t>Да</t>
        </is>
      </c>
      <c r="N513" s="30" t="n"/>
      <c r="O513" s="30" t="n"/>
      <c r="P513" s="30" t="n"/>
      <c r="Q513" s="30" t="n"/>
      <c r="R513" s="12" t="n"/>
      <c r="S513" s="13" t="n"/>
      <c r="T513" s="13" t="n"/>
      <c r="U513" s="13" t="n"/>
      <c r="V513" s="13" t="n"/>
      <c r="W513" s="13" t="n"/>
      <c r="X513" s="13" t="n"/>
      <c r="Y513" s="13" t="n"/>
      <c r="Z513" s="13" t="n"/>
    </row>
    <row r="514" ht="15.75" customHeight="1" s="303">
      <c r="A514" s="34" t="n">
        <v>6918</v>
      </c>
      <c r="B514" s="23" t="inlineStr">
        <is>
          <t>ПАНКРАТОВ ОЛЕКСАНДР ВІКТОРОВИЧ</t>
        </is>
      </c>
      <c r="C514" s="35" t="inlineStr">
        <is>
          <t>http://orcid.org/0000-0002-2958-8923</t>
        </is>
      </c>
      <c r="D514" s="120" t="inlineStr">
        <is>
          <t>https://www.scopus.com/authid/detail.uri?authorId=7006145081</t>
        </is>
      </c>
      <c r="E514" s="313" t="n">
        <v>50</v>
      </c>
      <c r="F514" s="313" t="n">
        <v>498</v>
      </c>
      <c r="G514" s="313" t="n">
        <v>13</v>
      </c>
      <c r="H514" s="37" t="n">
        <v>27</v>
      </c>
      <c r="I514" s="37" t="n">
        <v>179</v>
      </c>
      <c r="J514" s="37" t="n">
        <v>7</v>
      </c>
      <c r="K514" s="38" t="n">
        <v>12</v>
      </c>
      <c r="L514" s="39" t="n"/>
      <c r="M514" s="40" t="inlineStr">
        <is>
          <t>Да</t>
        </is>
      </c>
      <c r="N514" s="40" t="n"/>
      <c r="O514" s="40" t="n"/>
      <c r="P514" s="40" t="n"/>
      <c r="Q514" s="40" t="n"/>
      <c r="R514" s="63" t="inlineStr">
        <is>
          <t>Pankratov, Alexander V. ; Pankratov, A. ; Pankratov, Aleksandr ; Pankratov, Alexander ; Pankratov, Olexander ; Pankratov, A. V. ; Pankratov, Alexandr</t>
        </is>
      </c>
      <c r="S514" s="13" t="n"/>
      <c r="T514" s="13" t="n"/>
      <c r="U514" s="13" t="n"/>
      <c r="V514" s="13" t="n"/>
      <c r="W514" s="13" t="n"/>
      <c r="X514" s="13" t="n"/>
      <c r="Y514" s="13" t="n"/>
      <c r="Z514" s="13" t="n"/>
    </row>
    <row r="515" ht="15.75" customHeight="1" s="303">
      <c r="A515" s="22" t="n">
        <v>7030</v>
      </c>
      <c r="B515" s="23" t="inlineStr">
        <is>
          <t>ПАНКРАТОВА ЮЛІЯ ЄВГЕНІЇВНА</t>
        </is>
      </c>
      <c r="C515" s="24" t="inlineStr">
        <is>
          <t>https://orcid.org/0000-0002-7266-7950</t>
        </is>
      </c>
      <c r="D515" s="119" t="inlineStr">
        <is>
          <t>https://www.scopus.com/authid/detail.uri?authorId=57207256297</t>
        </is>
      </c>
      <c r="E515" s="313" t="n">
        <v>1</v>
      </c>
      <c r="F515" s="313" t="n">
        <v>7</v>
      </c>
      <c r="G515" s="313" t="n">
        <v>1</v>
      </c>
      <c r="H515" s="100" t="n">
        <v>1</v>
      </c>
      <c r="I515" s="100" t="n">
        <v>3</v>
      </c>
      <c r="J515" s="100" t="n">
        <v>1</v>
      </c>
      <c r="K515" s="28" t="n">
        <v>0</v>
      </c>
      <c r="L515" s="39" t="n"/>
      <c r="M515" s="30" t="inlineStr">
        <is>
          <t>Да</t>
        </is>
      </c>
      <c r="N515" s="30" t="n"/>
      <c r="O515" s="30" t="n"/>
      <c r="P515" s="30" t="n"/>
      <c r="Q515" s="30" t="n"/>
      <c r="R515" s="63" t="inlineStr">
        <is>
          <t>Pankratova, Yu ; Pankratova, Yu. ; Pankratova, Julia</t>
        </is>
      </c>
      <c r="S515" s="13" t="n"/>
      <c r="T515" s="13" t="n"/>
      <c r="U515" s="13" t="n"/>
      <c r="V515" s="13" t="n"/>
      <c r="W515" s="13" t="n"/>
      <c r="X515" s="13" t="n"/>
      <c r="Y515" s="13" t="n"/>
      <c r="Z515" s="13" t="n"/>
    </row>
    <row r="516" ht="15.75" customHeight="1" s="303">
      <c r="A516" s="22" t="n">
        <v>128</v>
      </c>
      <c r="B516" s="23" t="inlineStr">
        <is>
          <t>ПАНФЬОРОВА ІРИНА ЮРІЇВНА</t>
        </is>
      </c>
      <c r="C516" s="24" t="inlineStr">
        <is>
          <t>https://orcid.org/0000-0001-7032-9109</t>
        </is>
      </c>
      <c r="D516" s="119" t="inlineStr">
        <is>
          <t>https://www.scopus.com/authid/detail.uri?authorId=57200823898</t>
        </is>
      </c>
      <c r="E516" s="313" t="n">
        <v>3</v>
      </c>
      <c r="F516" s="313" t="n">
        <v>3</v>
      </c>
      <c r="G516" s="313" t="n">
        <v>1</v>
      </c>
      <c r="H516" s="47" t="n"/>
      <c r="I516" s="47" t="n"/>
      <c r="J516" s="47" t="n"/>
      <c r="K516" s="28" t="n">
        <v>40</v>
      </c>
      <c r="L516" s="44" t="inlineStr">
        <is>
          <t>ІУС</t>
        </is>
      </c>
      <c r="M516" s="30" t="inlineStr">
        <is>
          <t>Да</t>
        </is>
      </c>
      <c r="N516" s="30" t="n"/>
      <c r="O516" s="30" t="n"/>
      <c r="P516" s="30" t="n"/>
      <c r="Q516" s="30" t="n"/>
      <c r="R516" s="63" t="inlineStr">
        <is>
          <t>Panforova, Iryna ; Panforova, I. ;  Panforova, I. Yu ;</t>
        </is>
      </c>
      <c r="S516" s="13" t="n"/>
      <c r="T516" s="13" t="n"/>
      <c r="U516" s="13" t="n"/>
      <c r="V516" s="13" t="n"/>
      <c r="W516" s="13" t="n"/>
      <c r="X516" s="13" t="n"/>
      <c r="Y516" s="13" t="n"/>
      <c r="Z516" s="13" t="n"/>
    </row>
    <row r="517" ht="15.75" customHeight="1" s="303">
      <c r="A517" s="34" t="n">
        <v>811</v>
      </c>
      <c r="B517" s="49" t="inlineStr">
        <is>
          <t>ПАНЧЕНКО ОЛЕКСАНДР ЮРІЙОВИЧ</t>
        </is>
      </c>
      <c r="C517" s="35" t="inlineStr">
        <is>
          <t>https://orcid.org/0000-0002-7426-467X</t>
        </is>
      </c>
      <c r="D517" s="120" t="inlineStr">
        <is>
          <t>https://www.scopus.com/authid/detail.uri?authorId=55568512035</t>
        </is>
      </c>
      <c r="E517" s="325" t="n">
        <v>40</v>
      </c>
      <c r="F517" s="313" t="n">
        <v>54</v>
      </c>
      <c r="G517" s="313" t="n">
        <v>4</v>
      </c>
      <c r="H517" s="37" t="n">
        <v>6</v>
      </c>
      <c r="I517" s="37" t="n">
        <v>2</v>
      </c>
      <c r="J517" s="37" t="n">
        <v>1</v>
      </c>
      <c r="K517" s="38" t="n">
        <v>43</v>
      </c>
      <c r="L517" s="40" t="n"/>
      <c r="M517" s="40" t="inlineStr">
        <is>
          <t>Нет</t>
        </is>
      </c>
      <c r="N517" s="40" t="n"/>
      <c r="O517" s="40" t="n"/>
      <c r="P517" s="40" t="n"/>
      <c r="Q517" s="40" t="n"/>
      <c r="R517" s="82" t="inlineStr">
        <is>
          <t>Panchenko, A. ; Panchenko, Aleksandr ; Panchenko, A. ; Panchenko, A. Y. ; Panchenko, A. Yu ; Panchenko, Alexander ; Yu Panchenko, A. ; Panchenko, O. Yu ; Panchenko, А. Yu ; Panchenko, Oleksandr ; Panchenko, A ; Panchenko, AY</t>
        </is>
      </c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 s="303">
      <c r="A518" s="22" t="n">
        <v>6146</v>
      </c>
      <c r="B518" s="23" t="inlineStr">
        <is>
          <t>ПАРАМОНОВ АНТОН КОСТЯНТИНОВИЧ</t>
        </is>
      </c>
      <c r="C518" s="24" t="inlineStr">
        <is>
          <t>http://orcid.org/0000-0002-2124-064X</t>
        </is>
      </c>
      <c r="D518" s="55" t="inlineStr">
        <is>
          <t>https://www.scopus.com/authid/detail.uri?authorId=57219538959&amp;amp;eid=2-s2.0-85093671498</t>
        </is>
      </c>
      <c r="E518" s="313" t="n">
        <v>1</v>
      </c>
      <c r="F518" s="313" t="n">
        <v>1</v>
      </c>
      <c r="G518" s="313" t="n">
        <v>1</v>
      </c>
      <c r="H518" s="47" t="n"/>
      <c r="I518" s="47" t="n"/>
      <c r="J518" s="47" t="n"/>
      <c r="K518" s="28" t="n">
        <v>6</v>
      </c>
      <c r="L518" s="44" t="inlineStr">
        <is>
          <t>МСТ</t>
        </is>
      </c>
      <c r="M518" s="30" t="inlineStr">
        <is>
          <t>Да</t>
        </is>
      </c>
      <c r="N518" s="30" t="n"/>
      <c r="O518" s="30" t="n"/>
      <c r="P518" s="30" t="n"/>
      <c r="Q518" s="30" t="n"/>
      <c r="R518" s="63" t="inlineStr">
        <is>
          <t>Paramonov, Anton ; Paramonov, A.</t>
        </is>
      </c>
      <c r="S518" s="13" t="n"/>
      <c r="T518" s="13" t="n"/>
      <c r="U518" s="13" t="n"/>
      <c r="V518" s="13" t="n"/>
      <c r="W518" s="13" t="n"/>
      <c r="X518" s="13" t="n"/>
      <c r="Y518" s="13" t="n"/>
      <c r="Z518" s="13" t="n"/>
    </row>
    <row r="519" ht="15.75" customHeight="1" s="303">
      <c r="A519" s="22" t="n">
        <v>3485</v>
      </c>
      <c r="B519" s="23" t="inlineStr">
        <is>
          <t>ПАРТИКА СТАНІСЛАВ ОЛЕКСАНДРОВИЧ</t>
        </is>
      </c>
      <c r="C519" s="24" t="inlineStr">
        <is>
          <t>https://orcid.org/0000-0002-7376-8980</t>
        </is>
      </c>
      <c r="D519" s="119" t="inlineStr">
        <is>
          <t>https://www.scopus.com/authid/detail.uri?authorId=57204560890</t>
        </is>
      </c>
      <c r="E519" s="313" t="n">
        <v>3</v>
      </c>
      <c r="F519" s="313" t="n">
        <v>20</v>
      </c>
      <c r="G519" s="313" t="n">
        <v>2</v>
      </c>
      <c r="H519" s="100" t="n">
        <v>1</v>
      </c>
      <c r="I519" s="100" t="n">
        <v>0</v>
      </c>
      <c r="J519" s="100" t="n">
        <v>0</v>
      </c>
      <c r="K519" s="28" t="n">
        <v>5</v>
      </c>
      <c r="L519" s="29" t="inlineStr">
        <is>
          <t>ЕОМ</t>
        </is>
      </c>
      <c r="M519" s="30" t="inlineStr">
        <is>
          <t>Да</t>
        </is>
      </c>
      <c r="N519" s="30" t="n"/>
      <c r="O519" s="30" t="n"/>
      <c r="P519" s="30" t="n"/>
      <c r="Q519" s="30" t="n"/>
      <c r="R519" s="63" t="inlineStr">
        <is>
          <t>Partyka, Stanislav ; Partyka, S.</t>
        </is>
      </c>
      <c r="S519" s="13" t="n"/>
      <c r="T519" s="13" t="n"/>
      <c r="U519" s="13" t="n"/>
      <c r="V519" s="13" t="n"/>
      <c r="W519" s="13" t="n"/>
      <c r="X519" s="13" t="n"/>
      <c r="Y519" s="13" t="n"/>
      <c r="Z519" s="13" t="n"/>
    </row>
    <row r="520" ht="15.75" customHeight="1" s="303">
      <c r="A520" s="22" t="n">
        <v>6658</v>
      </c>
      <c r="B520" s="23" t="inlineStr">
        <is>
          <t>ПАРФЬОНОВА ОКСАНА ВАДИМІВНА</t>
        </is>
      </c>
      <c r="C520" s="24" t="inlineStr">
        <is>
          <t>https://orcid.org/0000-0001-8297-6581</t>
        </is>
      </c>
      <c r="D520" s="100" t="n"/>
      <c r="E520" s="314" t="n"/>
      <c r="F520" s="314" t="n"/>
      <c r="G520" s="314" t="n"/>
      <c r="H520" s="47" t="n"/>
      <c r="I520" s="47" t="n"/>
      <c r="J520" s="47" t="n"/>
      <c r="K520" s="28" t="n">
        <v>0</v>
      </c>
      <c r="L520" s="39" t="inlineStr">
        <is>
          <t>ІМ</t>
        </is>
      </c>
      <c r="M520" s="30" t="inlineStr">
        <is>
          <t>Да</t>
        </is>
      </c>
      <c r="N520" s="30" t="n"/>
      <c r="O520" s="30" t="n"/>
      <c r="P520" s="30" t="n"/>
      <c r="Q520" s="30" t="n"/>
      <c r="R520" s="12" t="n"/>
      <c r="S520" s="13" t="n"/>
      <c r="T520" s="13" t="n"/>
      <c r="U520" s="13" t="n"/>
      <c r="V520" s="13" t="n"/>
      <c r="W520" s="13" t="n"/>
      <c r="X520" s="13" t="n"/>
      <c r="Y520" s="13" t="n"/>
      <c r="Z520" s="13" t="n"/>
    </row>
    <row r="521" ht="15.75" customHeight="1" s="303">
      <c r="A521" s="22" t="n">
        <v>4053</v>
      </c>
      <c r="B521" s="23" t="inlineStr">
        <is>
          <t>ПАСТУШЕНКО МИКОЛА САВЕЛІЙОВИЧ</t>
        </is>
      </c>
      <c r="C521" s="24" t="inlineStr">
        <is>
          <t>https://orcid.org/0000-0003-2664-1167</t>
        </is>
      </c>
      <c r="D521" s="119" t="inlineStr">
        <is>
          <t>https://www.scopus.com/authid/detail.uri?authorId=57194029567</t>
        </is>
      </c>
      <c r="E521" s="313" t="n">
        <v>4</v>
      </c>
      <c r="F521" s="313" t="n">
        <v>3</v>
      </c>
      <c r="G521" s="313" t="n">
        <v>1</v>
      </c>
      <c r="H521" s="100" t="n">
        <v>1</v>
      </c>
      <c r="I521" s="100" t="n">
        <v>0</v>
      </c>
      <c r="J521" s="100" t="n">
        <v>0</v>
      </c>
      <c r="K521" s="28" t="n">
        <v>13</v>
      </c>
      <c r="L521" s="29" t="inlineStr">
        <is>
          <t>ІКІ</t>
        </is>
      </c>
      <c r="M521" s="30" t="inlineStr">
        <is>
          <t>Да</t>
        </is>
      </c>
      <c r="N521" s="30" t="n"/>
      <c r="O521" s="30" t="n"/>
      <c r="P521" s="30" t="n"/>
      <c r="Q521" s="30" t="n"/>
      <c r="R521" s="63" t="inlineStr">
        <is>
          <t xml:space="preserve">Pastushenko, Mykola ; Pastushenko, M. ; Pastushenko, M </t>
        </is>
      </c>
      <c r="S521" s="13" t="n"/>
      <c r="T521" s="13" t="n"/>
      <c r="U521" s="13" t="n"/>
      <c r="V521" s="13" t="n"/>
      <c r="W521" s="13" t="n"/>
      <c r="X521" s="13" t="n"/>
      <c r="Y521" s="13" t="n"/>
      <c r="Z521" s="13" t="n"/>
    </row>
    <row r="522" ht="15.75" customHeight="1" s="303">
      <c r="A522" s="22" t="n">
        <v>163</v>
      </c>
      <c r="B522" s="23" t="inlineStr">
        <is>
          <t>ПАХАЛКОВА-СОІЧ ТЕТЯНА ВОЛОДИМИРІВНА</t>
        </is>
      </c>
      <c r="C522" s="24" t="inlineStr">
        <is>
          <t>https://orcid.org/0000-0003-0459-5868</t>
        </is>
      </c>
      <c r="D522" s="100" t="n"/>
      <c r="E522" s="314" t="n"/>
      <c r="F522" s="314" t="n"/>
      <c r="G522" s="314" t="n"/>
      <c r="H522" s="47" t="n">
        <v>1</v>
      </c>
      <c r="I522" s="47" t="n">
        <v>0</v>
      </c>
      <c r="J522" s="47" t="n">
        <v>0</v>
      </c>
      <c r="K522" s="28" t="n">
        <v>2</v>
      </c>
      <c r="L522" s="39" t="inlineStr">
        <is>
          <t>МП</t>
        </is>
      </c>
      <c r="M522" s="30" t="inlineStr">
        <is>
          <t>Да</t>
        </is>
      </c>
      <c r="N522" s="30" t="n"/>
      <c r="O522" s="30" t="n"/>
      <c r="P522" s="30" t="n"/>
      <c r="Q522" s="30" t="n"/>
      <c r="R522" s="12" t="inlineStr">
        <is>
          <t xml:space="preserve">Pakhalkova-Soich, T ; Pakhalkova-Soich, Tetiana ; </t>
        </is>
      </c>
      <c r="S522" s="13" t="n"/>
      <c r="T522" s="13" t="n"/>
      <c r="U522" s="13" t="n"/>
      <c r="V522" s="13" t="n"/>
      <c r="W522" s="13" t="n"/>
      <c r="X522" s="13" t="n"/>
      <c r="Y522" s="13" t="n"/>
      <c r="Z522" s="13" t="n"/>
    </row>
    <row r="523" ht="15.75" customHeight="1" s="303">
      <c r="A523" s="22" t="n">
        <v>7726</v>
      </c>
      <c r="B523" s="23" t="inlineStr">
        <is>
          <t>ПАХОМОВ ЮРІЙ ВАСИЛЬОВИЧ</t>
        </is>
      </c>
      <c r="C523" s="100" t="n"/>
      <c r="D523" s="122" t="inlineStr">
        <is>
          <t>https://www.scopus.com/authid/detail.uri?authorId=57219209473&amp;amp;eid=2-s2.0-85091709599</t>
        </is>
      </c>
      <c r="E523" s="313" t="n">
        <v>1</v>
      </c>
      <c r="F523" s="313" t="n">
        <v>1</v>
      </c>
      <c r="G523" s="313" t="n">
        <v>1</v>
      </c>
      <c r="H523" s="47" t="n"/>
      <c r="I523" s="47" t="n"/>
      <c r="J523" s="47" t="n"/>
      <c r="K523" s="28" t="n">
        <v>5</v>
      </c>
      <c r="L523" s="45" t="n"/>
      <c r="M523" s="30" t="inlineStr">
        <is>
          <t>Да</t>
        </is>
      </c>
      <c r="N523" s="30" t="n"/>
      <c r="O523" s="30" t="n"/>
      <c r="P523" s="30" t="n"/>
      <c r="Q523" s="30" t="n"/>
      <c r="R523" s="63" t="inlineStr">
        <is>
          <t>Pahomov, Yurii ; Pakhomov, YV ; Pakhomov, Y., V ; Pahomov,  ; Pahomov, Yuri ; Pakhomov, Y ; Pakhomov, Yuriy</t>
        </is>
      </c>
      <c r="S523" s="13" t="n"/>
      <c r="T523" s="13" t="n"/>
      <c r="U523" s="13" t="n"/>
      <c r="V523" s="13" t="n"/>
      <c r="W523" s="13" t="n"/>
      <c r="X523" s="13" t="n"/>
      <c r="Y523" s="13" t="n"/>
      <c r="Z523" s="13" t="n"/>
    </row>
    <row r="524" ht="15.75" customHeight="1" s="303">
      <c r="A524" s="22" t="n">
        <v>37</v>
      </c>
      <c r="B524" s="23" t="inlineStr">
        <is>
          <t>ПАЩЕНКО ОЛЕКСІЙ ГЕОРГІЙОВИЧ</t>
        </is>
      </c>
      <c r="C524" s="24" t="inlineStr">
        <is>
          <t>https://orcid.org/0000-0001-8927-3811</t>
        </is>
      </c>
      <c r="D524" s="119" t="inlineStr">
        <is>
          <t>https://www.scopus.com/authid/detail.uri?authorId=15731749700</t>
        </is>
      </c>
      <c r="E524" s="325" t="n">
        <v>21</v>
      </c>
      <c r="F524" s="313" t="n">
        <v>10</v>
      </c>
      <c r="G524" s="313" t="n">
        <v>2</v>
      </c>
      <c r="H524" s="100" t="n">
        <v>2</v>
      </c>
      <c r="I524" s="100" t="n">
        <v>0</v>
      </c>
      <c r="J524" s="100" t="n">
        <v>0</v>
      </c>
      <c r="K524" s="28" t="n">
        <v>26</v>
      </c>
      <c r="L524" s="44" t="inlineStr">
        <is>
          <t>МЕЕПП</t>
        </is>
      </c>
      <c r="M524" s="30" t="inlineStr">
        <is>
          <t>Да</t>
        </is>
      </c>
      <c r="N524" s="30" t="n"/>
      <c r="O524" s="30" t="n"/>
      <c r="P524" s="30" t="n"/>
      <c r="Q524" s="30" t="n"/>
      <c r="R524" s="63" t="inlineStr">
        <is>
          <t xml:space="preserve">Pashchenko, A. G. ; Pashchenko, Alexey ; Pashchenko, A. G. ; Pashchenko, O. ; </t>
        </is>
      </c>
      <c r="S524" s="13" t="n"/>
      <c r="T524" s="13" t="n"/>
      <c r="U524" s="13" t="n"/>
      <c r="V524" s="13" t="n"/>
      <c r="W524" s="13" t="n"/>
      <c r="X524" s="13" t="n"/>
      <c r="Y524" s="13" t="n"/>
      <c r="Z524" s="13" t="n"/>
    </row>
    <row r="525" ht="15.75" customHeight="1" s="303">
      <c r="A525" s="22" t="n">
        <v>6876</v>
      </c>
      <c r="B525" s="23" t="inlineStr">
        <is>
          <t>ПЕРЕДЕРІЙ СЕРГІЙ ВАДИМОВИЧ</t>
        </is>
      </c>
      <c r="C525" s="100" t="n"/>
      <c r="D525" s="100" t="n"/>
      <c r="E525" s="314" t="n"/>
      <c r="F525" s="314" t="n"/>
      <c r="G525" s="314" t="n"/>
      <c r="H525" s="47" t="n"/>
      <c r="I525" s="47" t="n"/>
      <c r="J525" s="47" t="n"/>
      <c r="K525" s="28" t="n">
        <v>1</v>
      </c>
      <c r="L525" s="30" t="n"/>
      <c r="M525" s="30" t="inlineStr">
        <is>
          <t>Да</t>
        </is>
      </c>
      <c r="N525" s="30" t="n"/>
      <c r="O525" s="30" t="n"/>
      <c r="P525" s="30" t="n"/>
      <c r="Q525" s="30" t="n"/>
      <c r="R525" s="12" t="n"/>
      <c r="S525" s="13" t="n"/>
      <c r="T525" s="13" t="n"/>
      <c r="U525" s="13" t="n"/>
      <c r="V525" s="13" t="n"/>
      <c r="W525" s="13" t="n"/>
      <c r="X525" s="13" t="n"/>
      <c r="Y525" s="13" t="n"/>
      <c r="Z525" s="13" t="n"/>
    </row>
    <row r="526" ht="13.5" customHeight="1" s="303">
      <c r="A526" s="22" t="n">
        <v>7887</v>
      </c>
      <c r="B526" s="23" t="inlineStr">
        <is>
          <t>ПЕРЕПЕЛИЦЯ КИРИЛО ЮРІЙОВИЧ</t>
        </is>
      </c>
      <c r="C526" s="24" t="inlineStr">
        <is>
          <t>https://orcid.org/0000-0002-9928-5848</t>
        </is>
      </c>
      <c r="D526" s="100" t="n"/>
      <c r="E526" s="314" t="n"/>
      <c r="F526" s="314" t="n"/>
      <c r="G526" s="314" t="n"/>
      <c r="H526" s="47" t="n"/>
      <c r="I526" s="47" t="n"/>
      <c r="J526" s="47" t="n"/>
      <c r="K526" s="28" t="n">
        <v>0</v>
      </c>
      <c r="L526" s="39" t="inlineStr">
        <is>
          <t>ІМ</t>
        </is>
      </c>
      <c r="M526" s="30" t="inlineStr">
        <is>
          <t>Да</t>
        </is>
      </c>
      <c r="N526" s="30" t="n"/>
      <c r="O526" s="30" t="n"/>
      <c r="P526" s="30" t="n"/>
      <c r="Q526" s="30" t="n"/>
      <c r="R526" s="74" t="n"/>
      <c r="S526" s="13" t="n"/>
      <c r="T526" s="13" t="n"/>
      <c r="U526" s="13" t="n"/>
      <c r="V526" s="13" t="n"/>
      <c r="W526" s="13" t="n"/>
      <c r="X526" s="13" t="n"/>
      <c r="Y526" s="13" t="n"/>
      <c r="Z526" s="13" t="n"/>
    </row>
    <row r="527" ht="15.75" customHeight="1" s="303">
      <c r="A527" s="22" t="n">
        <v>158</v>
      </c>
      <c r="B527" s="23" t="inlineStr">
        <is>
          <t>ПЕРЕСАДА ОЛЕНА ВАСИЛІВНА</t>
        </is>
      </c>
      <c r="C527" s="24" t="inlineStr">
        <is>
          <t>https://orcid.org/0000-0003-0388-975X</t>
        </is>
      </c>
      <c r="D527" s="119" t="inlineStr">
        <is>
          <t>https://www.scopus.com/authid/detail.uri?authorId=57208035034</t>
        </is>
      </c>
      <c r="E527" s="313" t="n">
        <v>2</v>
      </c>
      <c r="F527" s="313" t="n">
        <v>8</v>
      </c>
      <c r="G527" s="313" t="n">
        <v>1</v>
      </c>
      <c r="H527" s="100" t="n">
        <v>1</v>
      </c>
      <c r="I527" s="47" t="n"/>
      <c r="J527" s="47" t="n"/>
      <c r="K527" s="28" t="n">
        <v>5</v>
      </c>
      <c r="L527" s="29" t="inlineStr">
        <is>
          <t>ЕК</t>
        </is>
      </c>
      <c r="M527" s="30" t="inlineStr">
        <is>
          <t>Да</t>
        </is>
      </c>
      <c r="N527" s="30" t="n"/>
      <c r="O527" s="30" t="n"/>
      <c r="P527" s="30" t="n"/>
      <c r="Q527" s="30" t="n"/>
      <c r="R527" s="63" t="inlineStr">
        <is>
          <t>Peresada, Olena ; Peresada, O., V ; Peresada, O.V.</t>
        </is>
      </c>
      <c r="S527" s="13" t="n"/>
      <c r="T527" s="13" t="n"/>
      <c r="U527" s="13" t="n"/>
      <c r="V527" s="13" t="n"/>
      <c r="W527" s="13" t="n"/>
      <c r="X527" s="13" t="n"/>
      <c r="Y527" s="13" t="n"/>
      <c r="Z527" s="13" t="n"/>
    </row>
    <row r="528" ht="15.75" customHeight="1" s="303">
      <c r="A528" s="22" t="n">
        <v>3156</v>
      </c>
      <c r="B528" s="23" t="inlineStr">
        <is>
          <t>ПЕРОВА ІРИНА ГЕННАДIЇВНА</t>
        </is>
      </c>
      <c r="C528" s="112" t="inlineStr">
        <is>
          <t>http://orcid.org/0000-0003-2089-5609</t>
        </is>
      </c>
      <c r="D528" s="119" t="inlineStr">
        <is>
          <t>https://www.scopus.com/authid/detail.uri?authorId=57189383519</t>
        </is>
      </c>
      <c r="E528" s="325" t="n">
        <v>24</v>
      </c>
      <c r="F528" s="313" t="n">
        <v>113</v>
      </c>
      <c r="G528" s="313" t="n">
        <v>7</v>
      </c>
      <c r="H528" s="100" t="n">
        <v>7</v>
      </c>
      <c r="I528" s="100" t="n">
        <v>18</v>
      </c>
      <c r="J528" s="100" t="n">
        <v>3</v>
      </c>
      <c r="K528" s="28" t="n">
        <v>23</v>
      </c>
      <c r="L528" s="29" t="inlineStr">
        <is>
          <t>БМІ</t>
        </is>
      </c>
      <c r="M528" s="30" t="inlineStr">
        <is>
          <t>Да</t>
        </is>
      </c>
      <c r="N528" s="30" t="n"/>
      <c r="O528" s="30" t="n"/>
      <c r="P528" s="30" t="n"/>
      <c r="Q528" s="30" t="n"/>
      <c r="R528" s="63" t="inlineStr">
        <is>
          <t>Perova, Iryna ; Perova, I.</t>
        </is>
      </c>
      <c r="S528" s="13" t="n"/>
      <c r="T528" s="13" t="n"/>
      <c r="U528" s="13" t="n"/>
      <c r="V528" s="13" t="n"/>
      <c r="W528" s="13" t="n"/>
      <c r="X528" s="13" t="n"/>
      <c r="Y528" s="13" t="n"/>
      <c r="Z528" s="13" t="n"/>
    </row>
    <row r="529" ht="15.75" customHeight="1" s="303">
      <c r="A529" s="22" t="n">
        <v>7661</v>
      </c>
      <c r="B529" s="23" t="inlineStr">
        <is>
          <t>ПЕТРЕНКО ОЛЬГА ЄВГЕНІВНА</t>
        </is>
      </c>
      <c r="C529" s="24" t="inlineStr">
        <is>
          <t>http://orcid.org/0000-0002-7862-5399</t>
        </is>
      </c>
      <c r="D529" s="123" t="n"/>
      <c r="E529" s="314" t="n"/>
      <c r="F529" s="314" t="n"/>
      <c r="G529" s="314" t="n"/>
      <c r="H529" s="47" t="n"/>
      <c r="I529" s="47" t="n"/>
      <c r="J529" s="47" t="n"/>
      <c r="K529" s="28" t="n">
        <v>3</v>
      </c>
      <c r="L529" s="29" t="inlineStr">
        <is>
          <t>БІТ</t>
        </is>
      </c>
      <c r="M529" s="30" t="inlineStr">
        <is>
          <t>Да</t>
        </is>
      </c>
      <c r="N529" s="30" t="n"/>
      <c r="O529" s="30" t="n"/>
      <c r="P529" s="30" t="n"/>
      <c r="Q529" s="30" t="n"/>
      <c r="R529" s="12" t="n"/>
      <c r="S529" s="13" t="n"/>
      <c r="T529" s="13" t="n"/>
      <c r="U529" s="13" t="n"/>
      <c r="V529" s="13" t="n"/>
      <c r="W529" s="13" t="n"/>
      <c r="X529" s="13" t="n"/>
      <c r="Y529" s="13" t="n"/>
      <c r="Z529" s="13" t="n"/>
    </row>
    <row r="530" ht="15.75" customHeight="1" s="303">
      <c r="A530" s="22" t="n">
        <v>7131</v>
      </c>
      <c r="B530" s="23" t="inlineStr">
        <is>
          <t>ПЕТРОВ КОСТЯНТИН ЕДУАРДОВИЧ</t>
        </is>
      </c>
      <c r="C530" s="24" t="inlineStr">
        <is>
          <t>https://orcid.org/0000-0003-1973-711X</t>
        </is>
      </c>
      <c r="D530" s="119" t="inlineStr">
        <is>
          <t>https://www.scopus.com/authid/detail.uri?authorId=9533889000</t>
        </is>
      </c>
      <c r="E530" s="325" t="n">
        <v>9</v>
      </c>
      <c r="F530" s="313" t="n">
        <v>8</v>
      </c>
      <c r="G530" s="313" t="n">
        <v>2</v>
      </c>
      <c r="H530" s="100" t="n">
        <v>6</v>
      </c>
      <c r="I530" s="100" t="n">
        <v>5</v>
      </c>
      <c r="J530" s="100" t="n">
        <v>1</v>
      </c>
      <c r="K530" s="28" t="n">
        <v>9</v>
      </c>
      <c r="L530" s="44" t="inlineStr">
        <is>
          <t>ІУС</t>
        </is>
      </c>
      <c r="M530" s="30" t="inlineStr">
        <is>
          <t>Да</t>
        </is>
      </c>
      <c r="N530" s="30" t="n"/>
      <c r="O530" s="30" t="n"/>
      <c r="P530" s="30" t="n"/>
      <c r="Q530" s="30" t="n"/>
      <c r="R530" s="63" t="inlineStr">
        <is>
          <t>Petrov, Konstantin É. ; Petrov, K. E. ; Petrov, Konstantin E. ; Petrov, K. É. ; Petrov, KE</t>
        </is>
      </c>
      <c r="S530" s="13" t="n"/>
      <c r="T530" s="13" t="n"/>
      <c r="U530" s="13" t="n"/>
      <c r="V530" s="13" t="n"/>
      <c r="W530" s="13" t="n"/>
      <c r="X530" s="13" t="n"/>
      <c r="Y530" s="13" t="n"/>
      <c r="Z530" s="13" t="n"/>
    </row>
    <row r="531" ht="15.75" customHeight="1" s="303">
      <c r="A531" s="22" t="n">
        <v>2613</v>
      </c>
      <c r="B531" s="23" t="inlineStr">
        <is>
          <t>ПЕТРОВА РОКСАНА ВАДИМІВНА</t>
        </is>
      </c>
      <c r="C531" s="24" t="inlineStr">
        <is>
          <t>https://orcid.org/0000-0001-5886-8943</t>
        </is>
      </c>
      <c r="D531" s="119" t="inlineStr">
        <is>
          <t>https://www.scopus.com/authid/detail.uri?authorId=57209099716</t>
        </is>
      </c>
      <c r="E531" s="313" t="n">
        <v>3</v>
      </c>
      <c r="F531" s="313" t="n">
        <v>3</v>
      </c>
      <c r="G531" s="313" t="n">
        <v>1</v>
      </c>
      <c r="H531" s="47" t="n"/>
      <c r="I531" s="47" t="n"/>
      <c r="J531" s="47" t="n"/>
      <c r="K531" s="28" t="n">
        <v>16</v>
      </c>
      <c r="L531" s="44" t="inlineStr">
        <is>
          <t>СТ</t>
        </is>
      </c>
      <c r="M531" s="30" t="inlineStr">
        <is>
          <t>Да</t>
        </is>
      </c>
      <c r="N531" s="30" t="n"/>
      <c r="O531" s="30" t="n"/>
      <c r="P531" s="30" t="n"/>
      <c r="Q531" s="30" t="n"/>
      <c r="R531" s="63" t="inlineStr">
        <is>
          <t>Petrova, Roksana ; Petrova, R.</t>
        </is>
      </c>
      <c r="S531" s="13" t="n"/>
      <c r="T531" s="13" t="n"/>
      <c r="U531" s="13" t="n"/>
      <c r="V531" s="13" t="n"/>
      <c r="W531" s="13" t="n"/>
      <c r="X531" s="13" t="n"/>
      <c r="Y531" s="13" t="n"/>
      <c r="Z531" s="13" t="n"/>
    </row>
    <row r="532">
      <c r="A532" s="22" t="n"/>
      <c r="B532" s="23" t="inlineStr">
        <is>
          <t>ПИВОВАРОВА ДАР`Я ІГОРІВНА</t>
        </is>
      </c>
      <c r="C532" s="75" t="inlineStr">
        <is>
          <t>https://orcid.org/0000-0002-7251-994X</t>
        </is>
      </c>
      <c r="D532" s="121" t="inlineStr">
        <is>
          <t>https://www.scopus.com/authid/detail.uri?authorId=57224191788</t>
        </is>
      </c>
      <c r="E532" s="313" t="n">
        <v>1</v>
      </c>
      <c r="F532" s="313" t="n">
        <v>0</v>
      </c>
      <c r="G532" s="313" t="n">
        <v>0</v>
      </c>
      <c r="H532" s="47" t="n"/>
      <c r="I532" s="47" t="n"/>
      <c r="J532" s="47" t="n"/>
      <c r="K532" s="28" t="n"/>
      <c r="L532" s="29" t="n"/>
      <c r="M532" s="30" t="n"/>
      <c r="N532" s="30" t="n"/>
      <c r="O532" s="30" t="n"/>
      <c r="P532" s="30" t="n"/>
      <c r="Q532" s="30" t="n"/>
      <c r="R532" s="63" t="inlineStr">
        <is>
          <t>Daria, Pyvovarova ; Daria, P. ; Pyvovarova, D. ; Pyvovarova, D ; Pyvovarova, Daria</t>
        </is>
      </c>
      <c r="S532" s="13" t="n"/>
      <c r="T532" s="13" t="n"/>
      <c r="U532" s="13" t="n"/>
      <c r="V532" s="13" t="n"/>
      <c r="W532" s="13" t="n"/>
      <c r="X532" s="13" t="n"/>
      <c r="Y532" s="13" t="n"/>
      <c r="Z532" s="13" t="n"/>
    </row>
    <row r="533" ht="15.75" customHeight="1" s="303">
      <c r="A533" s="22" t="n">
        <v>988</v>
      </c>
      <c r="B533" s="23" t="inlineStr">
        <is>
          <t>ПИСЬМЕНЕЦЬКИЙ ВІКТОР ОЛЕКСАНДРОВИЧ</t>
        </is>
      </c>
      <c r="C533" s="24" t="inlineStr">
        <is>
          <t>https://orcid.org/0000-0002-3083-217X</t>
        </is>
      </c>
      <c r="D533" s="124" t="inlineStr">
        <is>
          <t>https://www.scopus.com/authid/detail.uri?authorId=35763209300</t>
        </is>
      </c>
      <c r="E533" s="313" t="n">
        <v>4</v>
      </c>
      <c r="F533" s="313" t="n">
        <v>2</v>
      </c>
      <c r="G533" s="313" t="n">
        <v>1</v>
      </c>
      <c r="H533" s="47" t="n"/>
      <c r="I533" s="47" t="n"/>
      <c r="J533" s="47" t="n"/>
      <c r="K533" s="28" t="n">
        <v>15</v>
      </c>
      <c r="L533" s="44" t="inlineStr">
        <is>
          <t>КІТАМ</t>
        </is>
      </c>
      <c r="M533" s="30" t="inlineStr">
        <is>
          <t>Да</t>
        </is>
      </c>
      <c r="N533" s="30" t="n"/>
      <c r="O533" s="30" t="n"/>
      <c r="P533" s="30" t="n"/>
      <c r="Q533" s="30" t="n"/>
      <c r="R533" s="63" t="inlineStr">
        <is>
          <t>Pismenetski, V. A. ; Pisminetsky, Viktor ; Pismenetsky, V. O. ; Pismenetski, V. A. ; Pismenetskiy, V. A.</t>
        </is>
      </c>
      <c r="S533" s="13" t="n"/>
      <c r="T533" s="13" t="n"/>
      <c r="U533" s="13" t="n"/>
      <c r="V533" s="13" t="n"/>
      <c r="W533" s="13" t="n"/>
      <c r="X533" s="13" t="n"/>
      <c r="Y533" s="13" t="n"/>
      <c r="Z533" s="13" t="n"/>
    </row>
    <row r="534" ht="15.75" customHeight="1" s="303">
      <c r="A534" s="22" t="n">
        <v>1656</v>
      </c>
      <c r="B534" s="23" t="inlineStr">
        <is>
          <t>ПЛОТНІКОВА МАРИНА АНАТОЛІЇВНА</t>
        </is>
      </c>
      <c r="C534" s="24" t="inlineStr">
        <is>
          <t>https://orcid.org/0000-0001-8430-7920</t>
        </is>
      </c>
      <c r="D534" s="123" t="n"/>
      <c r="E534" s="314" t="n"/>
      <c r="F534" s="314" t="n"/>
      <c r="G534" s="314" t="n"/>
      <c r="H534" s="47" t="n"/>
      <c r="I534" s="47" t="n"/>
      <c r="J534" s="47" t="n"/>
      <c r="K534" s="28" t="n">
        <v>1</v>
      </c>
      <c r="L534" s="39" t="inlineStr">
        <is>
          <t>ІМ</t>
        </is>
      </c>
      <c r="M534" s="30" t="inlineStr">
        <is>
          <t>Да</t>
        </is>
      </c>
      <c r="N534" s="30" t="n"/>
      <c r="O534" s="30" t="n"/>
      <c r="P534" s="30" t="n"/>
      <c r="Q534" s="30" t="n"/>
      <c r="R534" s="12" t="n"/>
      <c r="S534" s="13" t="n"/>
      <c r="T534" s="13" t="n"/>
      <c r="U534" s="13" t="n"/>
      <c r="V534" s="13" t="n"/>
      <c r="W534" s="13" t="n"/>
      <c r="X534" s="13" t="n"/>
      <c r="Y534" s="13" t="n"/>
      <c r="Z534" s="13" t="n"/>
    </row>
    <row r="535" ht="15.75" customHeight="1" s="303">
      <c r="A535" s="22" t="n">
        <v>7424</v>
      </c>
      <c r="B535" s="23" t="inlineStr">
        <is>
          <t>ПОБІЖЕНКО ІРИНА ОЛЕКСАНДРІВНА</t>
        </is>
      </c>
      <c r="C535" s="24" t="inlineStr">
        <is>
          <t>http://orcid.org/0000-0002-0723-1878</t>
        </is>
      </c>
      <c r="D535" s="124" t="inlineStr">
        <is>
          <t>https://www.scopus.com/authid/detail.uri?authorId=37461951800</t>
        </is>
      </c>
      <c r="E535" s="313" t="n">
        <v>2</v>
      </c>
      <c r="F535" s="313" t="n">
        <v>0</v>
      </c>
      <c r="G535" s="313" t="n">
        <v>0</v>
      </c>
      <c r="H535" s="47" t="n"/>
      <c r="I535" s="47" t="n"/>
      <c r="J535" s="47" t="n"/>
      <c r="K535" s="28" t="n">
        <v>11</v>
      </c>
      <c r="L535" s="39" t="n"/>
      <c r="M535" s="30" t="inlineStr">
        <is>
          <t>Да</t>
        </is>
      </c>
      <c r="N535" s="30" t="n"/>
      <c r="O535" s="30" t="n"/>
      <c r="P535" s="30" t="n"/>
      <c r="Q535" s="30" t="n"/>
      <c r="R535" s="63" t="inlineStr">
        <is>
          <t>Pobizhenko, Irina ; Pobizhenko, I. ; Pobizhenko, Iryna</t>
        </is>
      </c>
      <c r="S535" s="13" t="n"/>
      <c r="T535" s="13" t="n"/>
      <c r="U535" s="13" t="n"/>
      <c r="V535" s="13" t="n"/>
      <c r="W535" s="13" t="n"/>
      <c r="X535" s="13" t="n"/>
      <c r="Y535" s="13" t="n"/>
      <c r="Z535" s="13" t="n"/>
    </row>
    <row r="536" ht="15.75" customHeight="1" s="303">
      <c r="A536" s="22" t="n">
        <v>429</v>
      </c>
      <c r="B536" s="23" t="inlineStr">
        <is>
          <t>ПОДГАЙКО ОЛЕГ ІВАНОВИЧ</t>
        </is>
      </c>
      <c r="C536" s="24" t="inlineStr">
        <is>
          <t>https://orcid.org/0000-0003-4601-5251</t>
        </is>
      </c>
      <c r="D536" s="119" t="inlineStr">
        <is>
          <t>https://www.scopus.com/authid/detail.uri?authorId=16402717600</t>
        </is>
      </c>
      <c r="E536" s="313" t="n">
        <v>2</v>
      </c>
      <c r="F536" s="313" t="n">
        <v>0</v>
      </c>
      <c r="G536" s="313" t="n">
        <v>0</v>
      </c>
      <c r="H536" s="47" t="n"/>
      <c r="I536" s="47" t="n"/>
      <c r="J536" s="47" t="n"/>
      <c r="K536" s="28" t="n">
        <v>4</v>
      </c>
      <c r="L536" s="44" t="inlineStr">
        <is>
          <t>ПЕЕА</t>
        </is>
      </c>
      <c r="M536" s="30" t="inlineStr">
        <is>
          <t>Да</t>
        </is>
      </c>
      <c r="N536" s="30" t="n"/>
      <c r="O536" s="30" t="n"/>
      <c r="P536" s="30" t="n"/>
      <c r="Q536" s="30" t="n"/>
      <c r="R536" s="63" t="inlineStr">
        <is>
          <t>Podgaiko, O. I. ; Podgaiko, O. I.</t>
        </is>
      </c>
      <c r="S536" s="13" t="n"/>
      <c r="T536" s="13" t="n"/>
      <c r="U536" s="13" t="n"/>
      <c r="V536" s="13" t="n"/>
      <c r="W536" s="13" t="n"/>
      <c r="X536" s="13" t="n"/>
      <c r="Y536" s="13" t="n"/>
      <c r="Z536" s="13" t="n"/>
    </row>
    <row r="537" ht="15.75" customHeight="1" s="303">
      <c r="A537" s="22" t="n">
        <v>1668</v>
      </c>
      <c r="B537" s="23" t="inlineStr">
        <is>
          <t>ПОКРОВСЬКИЙ АНАТОЛІЙ МИКОЛАЙОВИЧ</t>
        </is>
      </c>
      <c r="C537" s="24" t="inlineStr">
        <is>
          <t>https://orcid.org/0000-0002-4297-4095</t>
        </is>
      </c>
      <c r="D537" s="123" t="n"/>
      <c r="E537" s="314" t="n"/>
      <c r="F537" s="314" t="n"/>
      <c r="G537" s="314" t="n"/>
      <c r="H537" s="47" t="n"/>
      <c r="I537" s="47" t="n"/>
      <c r="J537" s="47" t="n"/>
      <c r="K537" s="28" t="n">
        <v>7</v>
      </c>
      <c r="L537" s="44" t="inlineStr">
        <is>
          <t>Філ.</t>
        </is>
      </c>
      <c r="M537" s="30" t="inlineStr">
        <is>
          <t>Да</t>
        </is>
      </c>
      <c r="N537" s="30" t="n"/>
      <c r="O537" s="30" t="n"/>
      <c r="P537" s="30" t="n"/>
      <c r="Q537" s="30" t="n"/>
      <c r="R537" s="12" t="n"/>
      <c r="S537" s="13" t="n"/>
      <c r="T537" s="13" t="n"/>
      <c r="U537" s="13" t="n"/>
      <c r="V537" s="13" t="n"/>
      <c r="W537" s="13" t="n"/>
      <c r="X537" s="13" t="n"/>
      <c r="Y537" s="13" t="n"/>
      <c r="Z537" s="13" t="n"/>
    </row>
    <row r="538" ht="15.75" customHeight="1" s="303">
      <c r="A538" s="22" t="n">
        <v>742</v>
      </c>
      <c r="B538" s="23" t="inlineStr">
        <is>
          <t>ПОЛОЗОВА ТЕТЯНА ВАСИЛІВНА</t>
        </is>
      </c>
      <c r="C538" s="112" t="inlineStr">
        <is>
          <t>https://orcid.org/0000-0001-9956-8816</t>
        </is>
      </c>
      <c r="D538" s="119" t="inlineStr">
        <is>
          <t>https://www.scopus.com/authid/detail.uri?authorId=57006705600</t>
        </is>
      </c>
      <c r="E538" s="325" t="n">
        <v>8</v>
      </c>
      <c r="F538" s="313" t="n">
        <v>25</v>
      </c>
      <c r="G538" s="313" t="n">
        <v>3</v>
      </c>
      <c r="H538" s="100" t="n">
        <v>3</v>
      </c>
      <c r="I538" s="100" t="n">
        <v>4</v>
      </c>
      <c r="J538" s="100" t="n">
        <v>1</v>
      </c>
      <c r="K538" s="28" t="n">
        <v>165</v>
      </c>
      <c r="L538" s="29" t="inlineStr">
        <is>
          <t>ЕК</t>
        </is>
      </c>
      <c r="M538" s="30" t="inlineStr">
        <is>
          <t>Да</t>
        </is>
      </c>
      <c r="N538" s="30" t="n"/>
      <c r="O538" s="30" t="n"/>
      <c r="P538" s="30" t="n"/>
      <c r="Q538" s="30" t="n"/>
      <c r="R538" s="63" t="inlineStr">
        <is>
          <t>Polozova, Tetiana V. ; Polozova, Tetiana V. ; Polozova, Tetiana ; Polozova, T; Polozova, T. ; Polozova, TV ; Polozova, T., V</t>
        </is>
      </c>
      <c r="S538" s="13" t="n"/>
      <c r="T538" s="13" t="n"/>
      <c r="U538" s="13" t="n"/>
      <c r="V538" s="13" t="n"/>
      <c r="W538" s="13" t="n"/>
      <c r="X538" s="13" t="n"/>
      <c r="Y538" s="13" t="n"/>
      <c r="Z538" s="13" t="n"/>
    </row>
    <row r="539" ht="15.75" customHeight="1" s="303">
      <c r="A539" s="22" t="n">
        <v>114</v>
      </c>
      <c r="B539" s="23" t="inlineStr">
        <is>
          <t>ПОНОМАРЕНКО ЛЮДМИЛА ВОЛОДИМИРІВНА</t>
        </is>
      </c>
      <c r="C539" s="100" t="n"/>
      <c r="D539" s="100" t="n"/>
      <c r="E539" s="314" t="n"/>
      <c r="F539" s="314" t="n"/>
      <c r="G539" s="314" t="n"/>
      <c r="H539" s="47" t="n"/>
      <c r="I539" s="47" t="n"/>
      <c r="J539" s="47" t="n"/>
      <c r="K539" s="28" t="n">
        <v>0</v>
      </c>
      <c r="L539" s="39" t="inlineStr">
        <is>
          <t>МП</t>
        </is>
      </c>
      <c r="M539" s="30" t="inlineStr">
        <is>
          <t>Да</t>
        </is>
      </c>
      <c r="N539" s="30" t="n"/>
      <c r="O539" s="30" t="n"/>
      <c r="P539" s="30" t="n"/>
      <c r="Q539" s="30" t="n"/>
      <c r="R539" s="12" t="n"/>
      <c r="S539" s="13" t="n"/>
      <c r="T539" s="13" t="n"/>
      <c r="U539" s="13" t="n"/>
      <c r="V539" s="13" t="n"/>
      <c r="W539" s="13" t="n"/>
      <c r="X539" s="13" t="n"/>
      <c r="Y539" s="13" t="n"/>
      <c r="Z539" s="13" t="n"/>
    </row>
    <row r="540" ht="15.75" customHeight="1" s="303">
      <c r="A540" s="22" t="n">
        <v>7725</v>
      </c>
      <c r="B540" s="23" t="inlineStr">
        <is>
          <t>ПОНОМАРЕНКО ОЛЕНА ВОЛОДИМИРІВНА</t>
        </is>
      </c>
      <c r="C540" s="100" t="n"/>
      <c r="D540" s="100" t="n"/>
      <c r="E540" s="314" t="n"/>
      <c r="F540" s="314" t="n"/>
      <c r="G540" s="314" t="n"/>
      <c r="H540" s="47" t="n"/>
      <c r="I540" s="47" t="n"/>
      <c r="J540" s="47" t="n"/>
      <c r="K540" s="28" t="n">
        <v>3</v>
      </c>
      <c r="L540" s="44" t="inlineStr">
        <is>
          <t>ФВС</t>
        </is>
      </c>
      <c r="M540" s="30" t="inlineStr">
        <is>
          <t>Да</t>
        </is>
      </c>
      <c r="N540" s="30" t="n"/>
      <c r="O540" s="30" t="n"/>
      <c r="P540" s="30" t="n"/>
      <c r="Q540" s="30" t="n"/>
      <c r="R540" s="12" t="n"/>
      <c r="S540" s="13" t="n"/>
      <c r="T540" s="13" t="n"/>
      <c r="U540" s="13" t="n"/>
      <c r="V540" s="13" t="n"/>
      <c r="W540" s="13" t="n"/>
      <c r="X540" s="13" t="n"/>
      <c r="Y540" s="13" t="n"/>
      <c r="Z540" s="13" t="n"/>
    </row>
    <row r="541" ht="15.75" customHeight="1" s="303">
      <c r="A541" s="22" t="n">
        <v>7888</v>
      </c>
      <c r="B541" s="23" t="inlineStr">
        <is>
          <t>ПОНОМАРЕНКО РОМАН ПЕТРОВИЧ</t>
        </is>
      </c>
      <c r="C541" s="24" t="inlineStr">
        <is>
          <t>https://orcid.org/0000-0003-0709-601X</t>
        </is>
      </c>
      <c r="D541" s="119" t="inlineStr">
        <is>
          <t>https://www.scopus.com/authid/detail.uri?authorId=57215374156</t>
        </is>
      </c>
      <c r="E541" s="313" t="n">
        <v>2</v>
      </c>
      <c r="F541" s="313" t="n">
        <v>2</v>
      </c>
      <c r="G541" s="313" t="n">
        <v>1</v>
      </c>
      <c r="H541" s="47" t="n"/>
      <c r="I541" s="47" t="n"/>
      <c r="J541" s="47" t="n"/>
      <c r="K541" s="28" t="n">
        <v>4</v>
      </c>
      <c r="L541" s="29" t="n"/>
      <c r="M541" s="30" t="inlineStr">
        <is>
          <t>Да</t>
        </is>
      </c>
      <c r="N541" s="30" t="n"/>
      <c r="O541" s="30" t="n"/>
      <c r="P541" s="30" t="n"/>
      <c r="Q541" s="30" t="n"/>
      <c r="R541" s="63" t="inlineStr">
        <is>
          <t xml:space="preserve">Ponomarenko, Roman ; Ponomarenko, R. ; </t>
        </is>
      </c>
      <c r="S541" s="13" t="n"/>
      <c r="T541" s="13" t="n"/>
      <c r="U541" s="13" t="n"/>
      <c r="V541" s="13" t="n"/>
      <c r="W541" s="13" t="n"/>
      <c r="X541" s="13" t="n"/>
      <c r="Y541" s="13" t="n"/>
      <c r="Z541" s="13" t="n"/>
    </row>
    <row r="542" ht="15.75" customHeight="1" s="303">
      <c r="A542" s="22" t="n">
        <v>6454</v>
      </c>
      <c r="B542" s="23" t="inlineStr">
        <is>
          <t>ПОНОМАРЬОВ СТАНІСЛАВ ВАДИМОВИЧ</t>
        </is>
      </c>
      <c r="C542" s="24" t="inlineStr">
        <is>
          <t>https://orcid.org/0000-0003-4061-267X</t>
        </is>
      </c>
      <c r="D542" s="55" t="inlineStr">
        <is>
          <t>https://www.scopus.com/authid/detail.uri?authorId=57221949824</t>
        </is>
      </c>
      <c r="E542" s="313" t="n">
        <v>1</v>
      </c>
      <c r="F542" s="313" t="n">
        <v>0</v>
      </c>
      <c r="G542" s="313" t="n">
        <v>0</v>
      </c>
      <c r="H542" s="47" t="n"/>
      <c r="I542" s="47" t="n"/>
      <c r="J542" s="47" t="n"/>
      <c r="K542" s="28" t="n">
        <v>1</v>
      </c>
      <c r="L542" s="29" t="inlineStr">
        <is>
          <t>ЕК</t>
        </is>
      </c>
      <c r="M542" s="30" t="inlineStr">
        <is>
          <t>Да</t>
        </is>
      </c>
      <c r="N542" s="30" t="n"/>
      <c r="O542" s="30" t="n"/>
      <c r="P542" s="30" t="n"/>
      <c r="Q542" s="30" t="n"/>
      <c r="R542" s="13" t="inlineStr">
        <is>
          <t xml:space="preserve">Ponomarov, S. ;  Ponomarov, Stanislav ; Ponomarov, S </t>
        </is>
      </c>
      <c r="S542" s="13" t="n"/>
      <c r="T542" s="13" t="n"/>
      <c r="U542" s="13" t="n"/>
      <c r="V542" s="13" t="n"/>
      <c r="W542" s="13" t="n"/>
      <c r="X542" s="13" t="n"/>
      <c r="Y542" s="13" t="n"/>
      <c r="Z542" s="13" t="n"/>
    </row>
    <row r="543" ht="15.75" customHeight="1" s="303">
      <c r="A543" s="22" t="n">
        <v>6738</v>
      </c>
      <c r="B543" s="23" t="inlineStr">
        <is>
          <t>ПОНОМАРЬОВА СВІТЛАНА ВЛАДИСЛАВІВНА</t>
        </is>
      </c>
      <c r="C543" s="24" t="inlineStr">
        <is>
          <t>https://orcid.org/0000-0002-4391-6639</t>
        </is>
      </c>
      <c r="D543" s="100" t="n"/>
      <c r="E543" s="314" t="n">
        <v>0</v>
      </c>
      <c r="F543" s="314" t="n">
        <v>0</v>
      </c>
      <c r="G543" s="314" t="n">
        <v>0</v>
      </c>
      <c r="H543" s="47" t="n">
        <v>0</v>
      </c>
      <c r="I543" s="47" t="n">
        <v>0</v>
      </c>
      <c r="J543" s="47" t="n">
        <v>0</v>
      </c>
      <c r="K543" s="28" t="n">
        <v>0</v>
      </c>
      <c r="L543" s="44" t="inlineStr">
        <is>
          <t>СТ</t>
        </is>
      </c>
      <c r="M543" s="30" t="inlineStr">
        <is>
          <t>Да</t>
        </is>
      </c>
      <c r="N543" s="30" t="n"/>
      <c r="O543" s="30" t="n"/>
      <c r="P543" s="30" t="n"/>
      <c r="Q543" s="30" t="n"/>
      <c r="R543" s="12" t="n"/>
      <c r="S543" s="13" t="n"/>
      <c r="T543" s="13" t="n"/>
      <c r="U543" s="13" t="n"/>
      <c r="V543" s="13" t="n"/>
      <c r="W543" s="13" t="n"/>
      <c r="X543" s="13" t="n"/>
      <c r="Y543" s="13" t="n"/>
      <c r="Z543" s="13" t="n"/>
    </row>
    <row r="544" ht="15.75" customHeight="1" s="303">
      <c r="A544" s="22" t="n">
        <v>6446</v>
      </c>
      <c r="B544" s="23" t="inlineStr">
        <is>
          <t>ПОПОВСЬКА КАТЕРИНА ОЛЕГІВНА</t>
        </is>
      </c>
      <c r="C544" s="24" t="inlineStr">
        <is>
          <t>https://orcid.org/0000-0002-9089-6431</t>
        </is>
      </c>
      <c r="D544" s="119" t="inlineStr">
        <is>
          <t>https://www.scopus.com/authid/detail.uri?authorId=56486005600</t>
        </is>
      </c>
      <c r="E544" s="313" t="n">
        <v>5</v>
      </c>
      <c r="F544" s="313" t="n">
        <v>3</v>
      </c>
      <c r="G544" s="313" t="n">
        <v>1</v>
      </c>
      <c r="H544" s="100" t="n">
        <v>4</v>
      </c>
      <c r="I544" s="100" t="n">
        <v>0</v>
      </c>
      <c r="J544" s="100" t="n">
        <v>0</v>
      </c>
      <c r="K544" s="58" t="n">
        <v>6</v>
      </c>
      <c r="L544" s="29" t="inlineStr">
        <is>
          <t>ІКІ</t>
        </is>
      </c>
      <c r="M544" s="59" t="inlineStr">
        <is>
          <t>Да</t>
        </is>
      </c>
      <c r="N544" s="59" t="n"/>
      <c r="O544" s="59" t="n"/>
      <c r="P544" s="59" t="n"/>
      <c r="Q544" s="59" t="n"/>
      <c r="R544" s="63" t="inlineStr">
        <is>
          <t>Popovska, Kateryna ; Popovska, K.</t>
        </is>
      </c>
      <c r="S544" s="13" t="n"/>
      <c r="T544" s="13" t="n"/>
      <c r="U544" s="13" t="n"/>
      <c r="V544" s="13" t="n"/>
      <c r="W544" s="13" t="n"/>
      <c r="X544" s="13" t="n"/>
      <c r="Y544" s="13" t="n"/>
      <c r="Z544" s="13" t="n"/>
    </row>
    <row r="545" ht="15.75" customHeight="1" s="303">
      <c r="A545" s="34" t="n">
        <v>348</v>
      </c>
      <c r="B545" s="23" t="inlineStr">
        <is>
          <t>ПОСОШЕНКО ВІТАЛІЙ ОЛЕКСАНДРОВИЧ</t>
        </is>
      </c>
      <c r="C545" s="35" t="inlineStr">
        <is>
          <t>http://orcid.org/0000-0003-0867-9161</t>
        </is>
      </c>
      <c r="D545" s="125" t="inlineStr">
        <is>
          <t>https://www.scopus.com/authid/detail.uri?authorId=36632898200</t>
        </is>
      </c>
      <c r="E545" s="313" t="n">
        <v>1</v>
      </c>
      <c r="F545" s="313" t="n">
        <v>1</v>
      </c>
      <c r="G545" s="313" t="n">
        <v>1</v>
      </c>
      <c r="H545" s="51" t="n"/>
      <c r="I545" s="51" t="n"/>
      <c r="J545" s="51" t="n"/>
      <c r="K545" s="38" t="n">
        <v>1</v>
      </c>
      <c r="L545" s="44" t="inlineStr">
        <is>
          <t>МІРЕС</t>
        </is>
      </c>
      <c r="M545" s="40" t="inlineStr">
        <is>
          <t>Да</t>
        </is>
      </c>
      <c r="N545" s="40" t="n"/>
      <c r="O545" s="40" t="n"/>
      <c r="P545" s="40" t="n"/>
      <c r="Q545" s="40" t="n"/>
      <c r="R545" s="12" t="inlineStr">
        <is>
          <t>Pososhenko, VA ; Pososhenko, V. A.</t>
        </is>
      </c>
      <c r="S545" s="13" t="n"/>
      <c r="T545" s="13" t="n"/>
      <c r="U545" s="13" t="n"/>
      <c r="V545" s="13" t="n"/>
      <c r="W545" s="13" t="n"/>
      <c r="X545" s="13" t="n"/>
      <c r="Y545" s="13" t="n"/>
      <c r="Z545" s="13" t="n"/>
    </row>
    <row r="546" ht="15.75" customHeight="1" s="303">
      <c r="A546" s="22" t="n">
        <v>243</v>
      </c>
      <c r="B546" s="23" t="inlineStr">
        <is>
          <t>ПРАСОЛ ІГОР ВІКТОРОВИЧ</t>
        </is>
      </c>
      <c r="C546" s="24" t="inlineStr">
        <is>
          <t>https://orcid.org/0000-0003-2537-7376</t>
        </is>
      </c>
      <c r="D546" s="126" t="inlineStr">
        <is>
          <t>https://www.scopus.com/authid/detail.uri?authorId=55891027200</t>
        </is>
      </c>
      <c r="E546" s="313" t="n">
        <v>5</v>
      </c>
      <c r="F546" s="313" t="n">
        <v>5</v>
      </c>
      <c r="G546" s="313" t="n">
        <v>1</v>
      </c>
      <c r="H546" s="47" t="n"/>
      <c r="I546" s="47" t="n"/>
      <c r="J546" s="47" t="n"/>
      <c r="K546" s="28" t="n">
        <v>41</v>
      </c>
      <c r="L546" s="29" t="inlineStr">
        <is>
          <t>БМІ</t>
        </is>
      </c>
      <c r="M546" s="30" t="inlineStr">
        <is>
          <t>Да</t>
        </is>
      </c>
      <c r="N546" s="30" t="n"/>
      <c r="O546" s="30" t="n"/>
      <c r="P546" s="30" t="n"/>
      <c r="Q546" s="30" t="n"/>
      <c r="R546" s="63" t="inlineStr">
        <is>
          <t>Prasol, I. V. ; Prasol, I. V. ; PRASOL, IV</t>
        </is>
      </c>
      <c r="S546" s="13" t="n"/>
      <c r="T546" s="13" t="n"/>
      <c r="U546" s="13" t="n"/>
      <c r="V546" s="13" t="n"/>
      <c r="W546" s="13" t="n"/>
      <c r="X546" s="13" t="n"/>
      <c r="Y546" s="13" t="n"/>
      <c r="Z546" s="13" t="n"/>
    </row>
    <row r="547" ht="15.75" customHeight="1" s="303">
      <c r="A547" s="22" t="n"/>
      <c r="B547" s="23" t="inlineStr">
        <is>
          <t>ПРИЙМАЧОВ ЮРІЙ ДМИТРОВИЧ</t>
        </is>
      </c>
      <c r="C547" s="24" t="inlineStr">
        <is>
          <t>https://orcid.org/0000-0002-0364-8764</t>
        </is>
      </c>
      <c r="D547" s="126" t="inlineStr">
        <is>
          <t>https://www.scopus.com/authid/detail.uri?authorId=57216183292&amp;amp;eid=2-s2.0-85082739097</t>
        </is>
      </c>
      <c r="E547" s="313" t="n">
        <v>1</v>
      </c>
      <c r="F547" s="313" t="n">
        <v>0</v>
      </c>
      <c r="G547" s="313" t="n">
        <v>0</v>
      </c>
      <c r="H547" s="47" t="n">
        <v>1</v>
      </c>
      <c r="I547" s="47" t="n">
        <v>0</v>
      </c>
      <c r="J547" s="47" t="n">
        <v>0</v>
      </c>
      <c r="K547" s="28" t="n"/>
      <c r="L547" s="44" t="inlineStr">
        <is>
          <t>Фіз.</t>
        </is>
      </c>
      <c r="M547" s="30" t="inlineStr">
        <is>
          <t>Да</t>
        </is>
      </c>
      <c r="N547" s="30" t="n"/>
      <c r="O547" s="30" t="n"/>
      <c r="P547" s="30" t="n"/>
      <c r="Q547" s="30" t="n"/>
      <c r="R547" s="63" t="inlineStr">
        <is>
          <t>Pryimachev, Yu ;</t>
        </is>
      </c>
      <c r="S547" s="13" t="n"/>
      <c r="T547" s="13" t="n"/>
      <c r="U547" s="13" t="n"/>
      <c r="V547" s="13" t="n"/>
      <c r="W547" s="13" t="n"/>
      <c r="X547" s="13" t="n"/>
      <c r="Y547" s="13" t="n"/>
      <c r="Z547" s="13" t="n"/>
    </row>
    <row r="548" ht="15.75" customHeight="1" s="303">
      <c r="A548" s="22" t="n">
        <v>83</v>
      </c>
      <c r="B548" s="23" t="inlineStr">
        <is>
          <t>ПРІБИЛЬНОВА ІННА БОРИСІВНА</t>
        </is>
      </c>
      <c r="C548" s="24" t="inlineStr">
        <is>
          <t>https://orcid.org/0000-0001-6851-5340</t>
        </is>
      </c>
      <c r="D548" s="126" t="inlineStr">
        <is>
          <t>https://www.scopus.com/authid/detail.uri?authorId=57209317643</t>
        </is>
      </c>
      <c r="E548" s="313" t="n">
        <v>1</v>
      </c>
      <c r="F548" s="313" t="n">
        <v>9</v>
      </c>
      <c r="G548" s="313" t="n">
        <v>1</v>
      </c>
      <c r="H548" s="47" t="n"/>
      <c r="I548" s="47" t="n"/>
      <c r="J548" s="47" t="n"/>
      <c r="K548" s="28" t="n">
        <v>2</v>
      </c>
      <c r="L548" s="29" t="inlineStr">
        <is>
          <t>ЕК</t>
        </is>
      </c>
      <c r="M548" s="30" t="inlineStr">
        <is>
          <t>Да</t>
        </is>
      </c>
      <c r="N548" s="30" t="n"/>
      <c r="O548" s="30" t="n"/>
      <c r="P548" s="30" t="n"/>
      <c r="Q548" s="30" t="n"/>
      <c r="R548" s="63" t="inlineStr">
        <is>
          <t>Pribylnova, Inna</t>
        </is>
      </c>
      <c r="S548" s="13" t="n"/>
      <c r="T548" s="13" t="n"/>
      <c r="U548" s="13" t="n"/>
      <c r="V548" s="13" t="n"/>
      <c r="W548" s="13" t="n"/>
      <c r="X548" s="13" t="n"/>
      <c r="Y548" s="13" t="n"/>
      <c r="Z548" s="13" t="n"/>
    </row>
    <row r="549" ht="15.75" customHeight="1" s="303">
      <c r="A549" s="22" t="n">
        <v>6655</v>
      </c>
      <c r="B549" s="23" t="inlineStr">
        <is>
          <t>ПРІСИЧ ОЛЕНА ЮРІЇВНА</t>
        </is>
      </c>
      <c r="C549" s="47" t="n"/>
      <c r="D549" s="47" t="n"/>
      <c r="E549" s="315" t="n"/>
      <c r="F549" s="315" t="n"/>
      <c r="G549" s="315" t="n"/>
      <c r="H549" s="47" t="n"/>
      <c r="I549" s="47" t="n"/>
      <c r="J549" s="47" t="n"/>
      <c r="K549" s="28" t="n">
        <v>4</v>
      </c>
      <c r="L549" s="44" t="inlineStr">
        <is>
          <t>ФВС</t>
        </is>
      </c>
      <c r="M549" s="30" t="inlineStr">
        <is>
          <t>Да</t>
        </is>
      </c>
      <c r="N549" s="30" t="n"/>
      <c r="O549" s="30" t="n"/>
      <c r="P549" s="30" t="n"/>
      <c r="Q549" s="30" t="n"/>
      <c r="R549" s="12" t="n"/>
      <c r="S549" s="13" t="n"/>
      <c r="T549" s="13" t="n"/>
      <c r="U549" s="13" t="n"/>
      <c r="V549" s="13" t="n"/>
      <c r="W549" s="13" t="n"/>
      <c r="X549" s="13" t="n"/>
      <c r="Y549" s="13" t="n"/>
      <c r="Z549" s="13" t="n"/>
    </row>
    <row r="550" ht="15.75" customHeight="1" s="303">
      <c r="A550" s="34" t="n">
        <v>1745</v>
      </c>
      <c r="B550" s="23" t="inlineStr">
        <is>
          <t>ПРОКОПЕНКО ЮРІЙ ВОЛОДИМИРОВИЧ</t>
        </is>
      </c>
      <c r="C550" s="35" t="inlineStr">
        <is>
          <t>https://orcid.org/0000-0002-1783-1471</t>
        </is>
      </c>
      <c r="D550" s="127" t="inlineStr">
        <is>
          <t>https://www.scopus.com/authid/detail.uri?authorId=6603686093</t>
        </is>
      </c>
      <c r="E550" s="313" t="n">
        <v>113</v>
      </c>
      <c r="F550" s="313" t="n">
        <v>442</v>
      </c>
      <c r="G550" s="313" t="n">
        <v>11</v>
      </c>
      <c r="H550" s="37" t="n">
        <v>70</v>
      </c>
      <c r="I550" s="37" t="n">
        <v>272</v>
      </c>
      <c r="J550" s="37" t="n">
        <v>9</v>
      </c>
      <c r="K550" s="38" t="n">
        <v>0</v>
      </c>
      <c r="L550" s="39" t="n"/>
      <c r="M550" s="40" t="inlineStr">
        <is>
          <t>Да</t>
        </is>
      </c>
      <c r="N550" s="40" t="n"/>
      <c r="O550" s="40" t="n"/>
      <c r="P550" s="40" t="n"/>
      <c r="Q550" s="40" t="n"/>
      <c r="R550" s="63" t="inlineStr">
        <is>
          <t>Prokopenko, Yuriy V. ; Prokopenko, Yury ; Prokopenko, Yuriy ; Prokopenko, Yu V. ; Prokopenko, Yury V. ; Prokopenko, Yu ; Prokopenko, Yurii V. ; Prokopenko, Yurii ; Prokopenko, Yuriy V. ; Prokopenko, Y. V. ; Prokopenko, Yuri ; Prokopenko, Y.V. ; Prokopenko, YV ; Prokopenko, Yuriy, V ; Prokopenko, Yu. V. ; Prokopenko, YV ; Prokopenko, Yu. V. ; Prokopenko, YV ; Prokopenko, Yu, V ; Prokopenko Y.</t>
        </is>
      </c>
      <c r="S550" s="13" t="n"/>
      <c r="T550" s="13" t="n"/>
      <c r="U550" s="13" t="n"/>
      <c r="V550" s="13" t="n"/>
      <c r="W550" s="13" t="n"/>
      <c r="X550" s="13" t="n"/>
      <c r="Y550" s="13" t="n"/>
      <c r="Z550" s="13" t="n"/>
    </row>
    <row r="551" ht="15.75" customHeight="1" s="303">
      <c r="A551" s="22" t="n">
        <v>2197</v>
      </c>
      <c r="B551" s="23" t="inlineStr">
        <is>
          <t>ПРОНЮК ГАННА ВАЛЕРІЇВНА</t>
        </is>
      </c>
      <c r="C551" s="24" t="inlineStr">
        <is>
          <t>https://orcid.org/0000-0001-7648-0360</t>
        </is>
      </c>
      <c r="D551" s="126" t="inlineStr">
        <is>
          <t>https://www.scopus.com/authid/detail.uri?authorId=57208907089</t>
        </is>
      </c>
      <c r="E551" s="313" t="n">
        <v>2</v>
      </c>
      <c r="F551" s="313" t="n">
        <v>2</v>
      </c>
      <c r="G551" s="313" t="n">
        <v>1</v>
      </c>
      <c r="H551" s="47" t="n"/>
      <c r="I551" s="47" t="n"/>
      <c r="J551" s="47" t="n"/>
      <c r="K551" s="28" t="n">
        <v>23</v>
      </c>
      <c r="L551" s="44" t="inlineStr">
        <is>
          <t>ОП</t>
        </is>
      </c>
      <c r="M551" s="30" t="inlineStr">
        <is>
          <t>Да</t>
        </is>
      </c>
      <c r="N551" s="30" t="n"/>
      <c r="O551" s="30" t="n"/>
      <c r="P551" s="30" t="n"/>
      <c r="Q551" s="30" t="n"/>
      <c r="R551" s="63" t="inlineStr">
        <is>
          <t>Proniuk, Ganna</t>
        </is>
      </c>
      <c r="S551" s="13" t="n"/>
      <c r="T551" s="13" t="n"/>
      <c r="U551" s="13" t="n"/>
      <c r="V551" s="13" t="n"/>
      <c r="W551" s="13" t="n"/>
      <c r="X551" s="13" t="n"/>
      <c r="Y551" s="13" t="n"/>
      <c r="Z551" s="13" t="n"/>
    </row>
    <row r="552" ht="15.75" customHeight="1" s="303">
      <c r="A552" s="34" t="n">
        <v>1658</v>
      </c>
      <c r="B552" s="23" t="inlineStr">
        <is>
          <t>ПУДИ АНАТОЛІЙ ЮХИМОВИЧ</t>
        </is>
      </c>
      <c r="C552" s="128" t="n"/>
      <c r="D552" s="129" t="inlineStr">
        <is>
          <t>https://www.scopus.com/authid/detail.uri?authorId=6505621567&amp;amp;eid=2-s2.0-0017907091</t>
        </is>
      </c>
      <c r="E552" s="316" t="n">
        <v>1</v>
      </c>
      <c r="F552" s="316" t="n">
        <v>0</v>
      </c>
      <c r="G552" s="316" t="n">
        <v>0</v>
      </c>
      <c r="H552" s="51" t="n"/>
      <c r="I552" s="51" t="n"/>
      <c r="J552" s="51" t="n"/>
      <c r="K552" s="38" t="n">
        <v>0</v>
      </c>
      <c r="L552" s="56" t="inlineStr">
        <is>
          <t>ВМ</t>
        </is>
      </c>
      <c r="M552" s="40" t="inlineStr">
        <is>
          <t>Да</t>
        </is>
      </c>
      <c r="N552" s="40" t="n"/>
      <c r="O552" s="40" t="n"/>
      <c r="P552" s="40" t="n"/>
      <c r="Q552" s="40" t="n"/>
      <c r="R552" s="12" t="n"/>
      <c r="S552" s="13" t="n"/>
      <c r="T552" s="13" t="n"/>
      <c r="U552" s="13" t="n"/>
      <c r="V552" s="13" t="n"/>
      <c r="W552" s="13" t="n"/>
      <c r="X552" s="13" t="n"/>
      <c r="Y552" s="13" t="n"/>
      <c r="Z552" s="13" t="n"/>
    </row>
    <row r="553" ht="15.75" customHeight="1" s="303">
      <c r="A553" s="34" t="n">
        <v>7115</v>
      </c>
      <c r="B553" s="23" t="inlineStr">
        <is>
          <t>ПУСТОВОЙТОВ ПАВЛО ЄВГЕНОВИЧ</t>
        </is>
      </c>
      <c r="C553" s="128" t="n"/>
      <c r="D553" s="127" t="inlineStr">
        <is>
          <t>https://www.scopus.com/authid/detail.uri?authorId=55225675900</t>
        </is>
      </c>
      <c r="E553" s="313" t="n">
        <v>7</v>
      </c>
      <c r="F553" s="313" t="n">
        <v>15</v>
      </c>
      <c r="G553" s="313" t="n">
        <v>2</v>
      </c>
      <c r="H553" s="51" t="n">
        <v>7</v>
      </c>
      <c r="I553" s="51" t="n">
        <v>2</v>
      </c>
      <c r="J553" s="51" t="n">
        <v>1</v>
      </c>
      <c r="K553" s="38" t="n">
        <v>3</v>
      </c>
      <c r="L553" s="39" t="n"/>
      <c r="M553" s="40" t="inlineStr">
        <is>
          <t>Да</t>
        </is>
      </c>
      <c r="N553" s="40" t="n"/>
      <c r="O553" s="40" t="n"/>
      <c r="P553" s="40" t="n"/>
      <c r="Q553" s="40" t="n"/>
      <c r="R553" s="63" t="inlineStr">
        <is>
          <t>Pustovoitov, Pavel Ye ; Pustovoitov, P. ; Pustovoitov, P. Ye ; Pustovoitov, Pavel</t>
        </is>
      </c>
      <c r="S553" s="13" t="n"/>
      <c r="T553" s="13" t="n"/>
      <c r="U553" s="13" t="n"/>
      <c r="V553" s="13" t="n"/>
      <c r="W553" s="13" t="n"/>
      <c r="X553" s="13" t="n"/>
      <c r="Y553" s="13" t="n"/>
      <c r="Z553" s="13" t="n"/>
    </row>
    <row r="554" ht="15.75" customHeight="1" s="303">
      <c r="A554" s="76" t="n">
        <v>957</v>
      </c>
      <c r="B554" s="23" t="inlineStr">
        <is>
          <t>ПУТЯТІН ЄВГЕНІЙ ПЕТРОВИЧ</t>
        </is>
      </c>
      <c r="C554" s="77" t="inlineStr">
        <is>
          <t>https://orcid.org/0000-0003-3640-6523</t>
        </is>
      </c>
      <c r="D554" s="130" t="inlineStr">
        <is>
          <t>https://www.scopus.com/authid/detail.uri?authorId=56962726800</t>
        </is>
      </c>
      <c r="E554" s="313" t="n">
        <v>7</v>
      </c>
      <c r="F554" s="313" t="n">
        <v>10</v>
      </c>
      <c r="G554" s="313" t="n">
        <v>2</v>
      </c>
      <c r="H554" s="79" t="n">
        <v>1</v>
      </c>
      <c r="I554" s="79" t="n">
        <v>1</v>
      </c>
      <c r="J554" s="79" t="n">
        <v>1</v>
      </c>
      <c r="K554" s="80" t="n">
        <v>48</v>
      </c>
      <c r="L554" s="29" t="n"/>
      <c r="M554" s="81" t="inlineStr">
        <is>
          <t>Нет</t>
        </is>
      </c>
      <c r="N554" s="81" t="n"/>
      <c r="O554" s="81" t="n"/>
      <c r="P554" s="81" t="n"/>
      <c r="Q554" s="81" t="n"/>
      <c r="R554" s="63" t="inlineStr">
        <is>
          <t>Putyatin, Ye P. ; Putyatin, E. P. ; Yevgenyi, Putyatin ; Putyatin, Ye P.</t>
        </is>
      </c>
      <c r="S554" s="13" t="n"/>
      <c r="T554" s="13" t="n"/>
      <c r="U554" s="13" t="n"/>
      <c r="V554" s="13" t="n"/>
      <c r="W554" s="13" t="n"/>
      <c r="X554" s="13" t="n"/>
      <c r="Y554" s="13" t="n"/>
      <c r="Z554" s="13" t="n"/>
    </row>
    <row r="555" ht="15.75" customHeight="1" s="303">
      <c r="A555" s="22" t="n">
        <v>7986</v>
      </c>
      <c r="B555" s="23" t="inlineStr">
        <is>
          <t>ПУТЯТІНА ОЛЕКСАНДРА ЄВГЕНІЇВНА</t>
        </is>
      </c>
      <c r="C555" s="101" t="n"/>
      <c r="D555" s="126" t="inlineStr">
        <is>
          <t>https://www.scopus.com/authid/detail.uri?authorId=24484132300</t>
        </is>
      </c>
      <c r="E555" s="313" t="n">
        <v>2</v>
      </c>
      <c r="F555" s="313" t="n">
        <v>0</v>
      </c>
      <c r="G555" s="313" t="n">
        <v>0</v>
      </c>
      <c r="H555" s="47" t="n">
        <v>1</v>
      </c>
      <c r="I555" s="47" t="n">
        <v>0</v>
      </c>
      <c r="J555" s="47" t="n">
        <v>0</v>
      </c>
      <c r="K555" s="28" t="n">
        <v>0</v>
      </c>
      <c r="L555" s="29" t="inlineStr">
        <is>
          <t>Інф.</t>
        </is>
      </c>
      <c r="M555" s="30" t="n"/>
      <c r="N555" s="30" t="n"/>
      <c r="O555" s="30" t="n"/>
      <c r="P555" s="30" t="n"/>
      <c r="Q555" s="30" t="n"/>
      <c r="R555" s="63" t="inlineStr">
        <is>
          <t>Putyatina, Oleksandra</t>
        </is>
      </c>
      <c r="S555" s="13" t="n"/>
      <c r="T555" s="13" t="n"/>
      <c r="U555" s="13" t="n"/>
      <c r="V555" s="13" t="n"/>
      <c r="W555" s="13" t="n"/>
      <c r="X555" s="13" t="n"/>
      <c r="Y555" s="13" t="n"/>
      <c r="Z555" s="13" t="n"/>
    </row>
    <row r="556" ht="15.75" customHeight="1" s="303">
      <c r="A556" s="34" t="n">
        <v>5059</v>
      </c>
      <c r="B556" s="23" t="inlineStr">
        <is>
          <t>ПШЕНИЧНИХ СЕРГІЙ ВАСИЛЬОВИЧ</t>
        </is>
      </c>
      <c r="C556" s="35" t="inlineStr">
        <is>
          <t>https://orcid.org/0000-0003-0533-2306</t>
        </is>
      </c>
      <c r="D556" s="129" t="inlineStr">
        <is>
          <t>https://www.scopus.com/authid/detail.uri?authorId=35763241000&amp;amp;eid=2-s2.0-77949965552</t>
        </is>
      </c>
      <c r="E556" s="316" t="n">
        <v>2</v>
      </c>
      <c r="F556" s="316" t="n">
        <v>0</v>
      </c>
      <c r="G556" s="316" t="n">
        <v>0</v>
      </c>
      <c r="H556" s="51" t="n">
        <v>0</v>
      </c>
      <c r="I556" s="51" t="n">
        <v>0</v>
      </c>
      <c r="J556" s="51" t="n">
        <v>0</v>
      </c>
      <c r="K556" s="38" t="n">
        <v>1</v>
      </c>
      <c r="L556" s="29" t="inlineStr">
        <is>
          <t>ІКІ</t>
        </is>
      </c>
      <c r="M556" s="40" t="inlineStr">
        <is>
          <t>Да</t>
        </is>
      </c>
      <c r="N556" s="40" t="n"/>
      <c r="O556" s="40" t="n"/>
      <c r="P556" s="40" t="n"/>
      <c r="Q556" s="40" t="n"/>
      <c r="R556" s="63" t="inlineStr">
        <is>
          <t>Pshenichnykh, S. V.</t>
        </is>
      </c>
      <c r="S556" s="13" t="n"/>
      <c r="T556" s="13" t="n"/>
      <c r="U556" s="13" t="n"/>
      <c r="V556" s="13" t="n"/>
      <c r="W556" s="13" t="n"/>
      <c r="X556" s="13" t="n"/>
      <c r="Y556" s="13" t="n"/>
      <c r="Z556" s="13" t="n"/>
    </row>
    <row r="557" ht="15.75" customHeight="1" s="303">
      <c r="A557" s="22" t="n">
        <v>6197</v>
      </c>
      <c r="B557" s="23" t="inlineStr">
        <is>
          <t>ПЯТАЙКІНА МАРІЯ ІГОРІВНА</t>
        </is>
      </c>
      <c r="C557" s="24" t="inlineStr">
        <is>
          <t>https://orcid.org/0000-0003-2448-4436</t>
        </is>
      </c>
      <c r="D557" s="126" t="inlineStr">
        <is>
          <t>https://www.scopus.com/authid/detail.uri?authorId=55976039200</t>
        </is>
      </c>
      <c r="E557" s="313" t="n">
        <v>2</v>
      </c>
      <c r="F557" s="313" t="n">
        <v>0</v>
      </c>
      <c r="G557" s="313" t="n">
        <v>0</v>
      </c>
      <c r="H557" s="100" t="n">
        <v>1</v>
      </c>
      <c r="I557" s="100" t="n">
        <v>0</v>
      </c>
      <c r="J557" s="100" t="n">
        <v>0</v>
      </c>
      <c r="K557" s="28" t="n">
        <v>9</v>
      </c>
      <c r="L557" s="44" t="inlineStr">
        <is>
          <t>МЕЕПП</t>
        </is>
      </c>
      <c r="M557" s="30" t="inlineStr">
        <is>
          <t>Да</t>
        </is>
      </c>
      <c r="N557" s="30" t="n"/>
      <c r="O557" s="30" t="n"/>
      <c r="P557" s="30" t="n"/>
      <c r="Q557" s="30" t="n"/>
      <c r="R557" s="63" t="inlineStr">
        <is>
          <t>Pyataikina, M. I. ; Pyataikina, MI ; Pyataikina, M., I</t>
        </is>
      </c>
      <c r="S557" s="13" t="n"/>
      <c r="T557" s="13" t="n"/>
      <c r="U557" s="13" t="n"/>
      <c r="V557" s="13" t="n"/>
      <c r="W557" s="13" t="n"/>
      <c r="X557" s="13" t="n"/>
      <c r="Y557" s="13" t="n"/>
      <c r="Z557" s="13" t="n"/>
    </row>
    <row r="558" ht="15.75" customHeight="1" s="303">
      <c r="A558" s="22" t="n">
        <v>405</v>
      </c>
      <c r="B558" s="23" t="inlineStr">
        <is>
          <t>П`ЯТИКОП ІРИНА БОРИСІВНА</t>
        </is>
      </c>
      <c r="C558" s="24" t="inlineStr">
        <is>
          <t>https://orcid.org/0000-0002-3500-2001</t>
        </is>
      </c>
      <c r="D558" s="47" t="n"/>
      <c r="E558" s="315" t="n"/>
      <c r="F558" s="315" t="n"/>
      <c r="G558" s="315" t="n"/>
      <c r="H558" s="47" t="n"/>
      <c r="I558" s="47" t="n"/>
      <c r="J558" s="47" t="n"/>
      <c r="K558" s="28" t="n">
        <v>2</v>
      </c>
      <c r="L558" s="39" t="inlineStr">
        <is>
          <t>ІМ</t>
        </is>
      </c>
      <c r="M558" s="30" t="inlineStr">
        <is>
          <t>Да</t>
        </is>
      </c>
      <c r="N558" s="30" t="n"/>
      <c r="O558" s="30" t="n"/>
      <c r="P558" s="30" t="n"/>
      <c r="Q558" s="30" t="n"/>
      <c r="R558" s="12" t="n"/>
      <c r="S558" s="13" t="n"/>
      <c r="T558" s="13" t="n"/>
      <c r="U558" s="13" t="n"/>
      <c r="V558" s="13" t="n"/>
      <c r="W558" s="13" t="n"/>
      <c r="X558" s="13" t="n"/>
      <c r="Y558" s="13" t="n"/>
      <c r="Z558" s="13" t="n"/>
    </row>
    <row r="559" ht="15.75" customHeight="1" s="303">
      <c r="A559" s="22" t="n">
        <v>3785</v>
      </c>
      <c r="B559" s="23" t="inlineStr">
        <is>
          <t>РАБОТЯГОВ АНДРІЙ ВАЛЕНТИНОВИЧ</t>
        </is>
      </c>
      <c r="C559" s="24" t="inlineStr">
        <is>
          <t>http://orcid.org/0000-0003-1600-0905</t>
        </is>
      </c>
      <c r="D559" s="126" t="inlineStr">
        <is>
          <t>https://www.scopus.com/authid/detail.uri?authorId=57202210250</t>
        </is>
      </c>
      <c r="E559" s="313" t="n">
        <v>2</v>
      </c>
      <c r="F559" s="313" t="n">
        <v>9</v>
      </c>
      <c r="G559" s="313" t="n">
        <v>1</v>
      </c>
      <c r="H559" s="100" t="n">
        <v>2</v>
      </c>
      <c r="I559" s="100" t="n">
        <v>4</v>
      </c>
      <c r="J559" s="100" t="n">
        <v>1</v>
      </c>
      <c r="K559" s="28" t="n">
        <v>7</v>
      </c>
      <c r="L559" s="44" t="inlineStr">
        <is>
          <t>ПІ</t>
        </is>
      </c>
      <c r="M559" s="30" t="inlineStr">
        <is>
          <t>Да</t>
        </is>
      </c>
      <c r="N559" s="30" t="n"/>
      <c r="O559" s="30" t="n"/>
      <c r="P559" s="30" t="n"/>
      <c r="Q559" s="30" t="n"/>
      <c r="R559" s="63" t="inlineStr">
        <is>
          <t>Rabotiahov, Andrii</t>
        </is>
      </c>
      <c r="S559" s="13" t="n"/>
      <c r="T559" s="13" t="n"/>
      <c r="U559" s="13" t="n"/>
      <c r="V559" s="13" t="n"/>
      <c r="W559" s="13" t="n"/>
      <c r="X559" s="13" t="n"/>
      <c r="Y559" s="13" t="n"/>
      <c r="Z559" s="13" t="n"/>
    </row>
    <row r="560" ht="15.75" customHeight="1" s="303">
      <c r="A560" s="22" t="n">
        <v>2312</v>
      </c>
      <c r="B560" s="23" t="inlineStr">
        <is>
          <t>РАДІВІЛОВА ТАМАРА АНАТОЛІЇВНА</t>
        </is>
      </c>
      <c r="C560" s="24" t="inlineStr">
        <is>
          <t>https://orcid.org/0000-0001-5975-0269</t>
        </is>
      </c>
      <c r="D560" s="126" t="inlineStr">
        <is>
          <t>https://www.scopus.com/authid/detail.uri?authorId=24484091300</t>
        </is>
      </c>
      <c r="E560" s="317" t="n">
        <v>67</v>
      </c>
      <c r="F560" s="313" t="n">
        <v>698</v>
      </c>
      <c r="G560" s="313" t="n">
        <v>17</v>
      </c>
      <c r="H560" s="100" t="n">
        <v>21</v>
      </c>
      <c r="I560" s="100" t="n">
        <v>46</v>
      </c>
      <c r="J560" s="100" t="n">
        <v>5</v>
      </c>
      <c r="K560" s="28" t="n">
        <v>63</v>
      </c>
      <c r="L560" s="29" t="inlineStr">
        <is>
          <t>ІКІ</t>
        </is>
      </c>
      <c r="M560" s="30" t="inlineStr">
        <is>
          <t>Да</t>
        </is>
      </c>
      <c r="N560" s="30" t="n"/>
      <c r="O560" s="30" t="n"/>
      <c r="P560" s="30" t="n"/>
      <c r="Q560" s="30" t="n"/>
      <c r="R560" s="63" t="inlineStr">
        <is>
          <t>Radivilova, Tamara ; Radivilova, Tamara A. ; Tamara, Radivilova ; Radivilova, T.</t>
        </is>
      </c>
      <c r="S560" s="13" t="n"/>
      <c r="T560" s="13" t="n"/>
      <c r="U560" s="13" t="n"/>
      <c r="V560" s="13" t="n"/>
      <c r="W560" s="13" t="n"/>
      <c r="X560" s="13" t="n"/>
      <c r="Y560" s="13" t="n"/>
      <c r="Z560" s="13" t="n"/>
    </row>
    <row r="561" ht="15.75" customHeight="1" s="303">
      <c r="A561" s="22" t="n">
        <v>5029</v>
      </c>
      <c r="B561" s="23" t="inlineStr">
        <is>
          <t>РАДЧЕНКО В`ЯЧЕСЛАВ ОЛЕКСІЙОВИЧ</t>
        </is>
      </c>
      <c r="C561" s="24" t="inlineStr">
        <is>
          <t>https://orcid.org/0000-0001-5782-1932</t>
        </is>
      </c>
      <c r="D561" s="126" t="inlineStr">
        <is>
          <t>https://www.scopus.com/authid/detail.uri?authorId=57189376280</t>
        </is>
      </c>
      <c r="E561" s="313" t="n">
        <v>3</v>
      </c>
      <c r="F561" s="313" t="n">
        <v>6</v>
      </c>
      <c r="G561" s="313" t="n">
        <v>1</v>
      </c>
      <c r="H561" s="47" t="n">
        <v>0</v>
      </c>
      <c r="I561" s="100" t="n">
        <v>0</v>
      </c>
      <c r="J561" s="100" t="n">
        <v>0</v>
      </c>
      <c r="K561" s="28" t="n">
        <v>16</v>
      </c>
      <c r="L561" s="29" t="inlineStr">
        <is>
          <t>ЕОМ</t>
        </is>
      </c>
      <c r="M561" s="30" t="n"/>
      <c r="N561" s="30" t="n"/>
      <c r="O561" s="30" t="n"/>
      <c r="P561" s="30" t="n"/>
      <c r="Q561" s="30" t="n"/>
      <c r="R561" s="63" t="inlineStr">
        <is>
          <t>Radchenko, Vjatcheslav</t>
        </is>
      </c>
      <c r="S561" s="13" t="n"/>
      <c r="T561" s="13" t="n"/>
      <c r="U561" s="13" t="n"/>
      <c r="V561" s="13" t="n"/>
      <c r="W561" s="13" t="n"/>
      <c r="X561" s="13" t="n"/>
      <c r="Y561" s="13" t="n"/>
      <c r="Z561" s="13" t="n"/>
    </row>
    <row r="562" ht="15.75" customHeight="1" s="303">
      <c r="A562" s="22" t="n">
        <v>4943</v>
      </c>
      <c r="B562" s="23" t="inlineStr">
        <is>
          <t>РАЗУМОВ-ФРИЗЮК ЄВГЕНІЙ АНАТОЛІЙОВИЧ</t>
        </is>
      </c>
      <c r="C562" s="131" t="inlineStr">
        <is>
          <t>https://orcid.org/0000-0001-7426-3805</t>
        </is>
      </c>
      <c r="D562" s="126" t="inlineStr">
        <is>
          <t>https://www.scopus.com/authid/detail.uri?authorId=24461662400</t>
        </is>
      </c>
      <c r="E562" s="313" t="n">
        <v>4</v>
      </c>
      <c r="F562" s="313" t="n">
        <v>3</v>
      </c>
      <c r="G562" s="313" t="n">
        <v>1</v>
      </c>
      <c r="H562" s="100" t="n">
        <v>4</v>
      </c>
      <c r="I562" s="100" t="n">
        <v>0</v>
      </c>
      <c r="J562" s="100" t="n">
        <v>0</v>
      </c>
      <c r="K562" s="28" t="n">
        <v>16</v>
      </c>
      <c r="L562" s="44" t="inlineStr">
        <is>
          <t>КІТАМ</t>
        </is>
      </c>
      <c r="M562" s="30" t="inlineStr">
        <is>
          <t>Да</t>
        </is>
      </c>
      <c r="N562" s="30" t="n"/>
      <c r="O562" s="30" t="n"/>
      <c r="P562" s="30" t="n"/>
      <c r="Q562" s="30" t="n"/>
      <c r="R562" s="63" t="inlineStr">
        <is>
          <t>Frizuk, E. A. ; Frizuk, E. A. ; Razumov-Fryziuk, I. A. ; Razumov-Fryziuk, Ievgenii ; Ievgenii, Razumov Fryziuk ; Razumov-Fryziuk, I ; Razumov-Fryziuk, IA ; Frizuk, EA ; Ievgenii, Razumov-Fryziuk</t>
        </is>
      </c>
      <c r="S562" s="13" t="n"/>
      <c r="T562" s="13" t="n"/>
      <c r="U562" s="13" t="n"/>
      <c r="V562" s="13" t="n"/>
      <c r="W562" s="13" t="n"/>
      <c r="X562" s="13" t="n"/>
      <c r="Y562" s="13" t="n"/>
      <c r="Z562" s="13" t="n"/>
    </row>
    <row r="563" ht="15.75" customHeight="1" s="303">
      <c r="A563" s="22" t="n">
        <v>7627</v>
      </c>
      <c r="B563" s="23" t="inlineStr">
        <is>
          <t>РАПІН ВОЛОДИМИР ВАСИЛЬОВИЧ</t>
        </is>
      </c>
      <c r="C563" s="131" t="inlineStr">
        <is>
          <t>https://orcid.org/0000-0002-9773-7695</t>
        </is>
      </c>
      <c r="D563" s="126" t="inlineStr">
        <is>
          <t>https://www.scopus.com/authid/detail.uri?authorId=6602413184</t>
        </is>
      </c>
      <c r="E563" s="317" t="n">
        <v>12</v>
      </c>
      <c r="F563" s="313" t="n">
        <v>8</v>
      </c>
      <c r="G563" s="313" t="n">
        <v>2</v>
      </c>
      <c r="H563" s="47" t="n"/>
      <c r="I563" s="47" t="n"/>
      <c r="J563" s="47" t="n"/>
      <c r="K563" s="28" t="n">
        <v>1</v>
      </c>
      <c r="L563" s="44" t="inlineStr">
        <is>
          <t>ІМІ</t>
        </is>
      </c>
      <c r="M563" s="30" t="inlineStr">
        <is>
          <t>Да</t>
        </is>
      </c>
      <c r="N563" s="30" t="n"/>
      <c r="O563" s="30" t="n"/>
      <c r="P563" s="30" t="n"/>
      <c r="Q563" s="30" t="n"/>
      <c r="R563" s="63" t="inlineStr">
        <is>
          <t>Rapin, Vladimir V. ; Rapin, V. V. ; Rapin, V. ; Rapin, Vladimir</t>
        </is>
      </c>
      <c r="S563" s="13" t="n"/>
      <c r="T563" s="13" t="n"/>
      <c r="U563" s="13" t="n"/>
      <c r="V563" s="13" t="n"/>
      <c r="W563" s="13" t="n"/>
      <c r="X563" s="13" t="n"/>
      <c r="Y563" s="13" t="n"/>
      <c r="Z563" s="13" t="n"/>
    </row>
    <row r="564" ht="15.75" customHeight="1" s="303">
      <c r="A564" s="22" t="n">
        <v>5691</v>
      </c>
      <c r="B564" s="23" t="inlineStr">
        <is>
          <t>РАХЛІС ДАРІЯ ЮХИМІВНА</t>
        </is>
      </c>
      <c r="C564" s="131" t="inlineStr">
        <is>
          <t>http://orcid.org/0000-0002-6652-1840</t>
        </is>
      </c>
      <c r="D564" s="126" t="inlineStr">
        <is>
          <t>https://www.scopus.com/authid/detail.uri?authorId=27867781600</t>
        </is>
      </c>
      <c r="E564" s="317" t="n">
        <v>15</v>
      </c>
      <c r="F564" s="313" t="n">
        <v>20</v>
      </c>
      <c r="G564" s="313" t="n">
        <v>3</v>
      </c>
      <c r="H564" s="100" t="n">
        <v>2</v>
      </c>
      <c r="I564" s="100" t="n">
        <v>0</v>
      </c>
      <c r="J564" s="100" t="n">
        <v>0</v>
      </c>
      <c r="K564" s="28" t="n">
        <v>1</v>
      </c>
      <c r="L564" s="45" t="inlineStr">
        <is>
          <t>АПОТ</t>
        </is>
      </c>
      <c r="M564" s="30" t="inlineStr">
        <is>
          <t>Да</t>
        </is>
      </c>
      <c r="N564" s="30" t="n"/>
      <c r="O564" s="30" t="n"/>
      <c r="P564" s="30" t="n"/>
      <c r="Q564" s="30" t="n"/>
      <c r="R564" s="63" t="inlineStr">
        <is>
          <t>Rakhlis, Dariia ; Kucherenko, Dariya ; Kucherenko, D. Ye ; Kucherenko, Dariia ; Zinchenko, Dariya ; Kucherenko, D. ; Rakhlis, D. ; Rakhlis, D. Y. ; Rakhlis, DY ; Rakhlis, D ; Rakhlis, D. Y. ; Rakhlis, D ; Rakhlis, Dariia ; Kucherenko, D ; Kucherenko, DY ; Kucherenko, D. Y. ; Kucherenko, D. Ye. ; Kucherenkov, D ; Kucherenkov, Dariya ; Zinchenko, D ; Zinchenko, Dariya ; Zinchenko, D.</t>
        </is>
      </c>
      <c r="S564" s="13" t="n"/>
      <c r="T564" s="13" t="n"/>
      <c r="U564" s="13" t="n"/>
      <c r="V564" s="13" t="n"/>
      <c r="W564" s="13" t="n"/>
      <c r="X564" s="13" t="n"/>
      <c r="Y564" s="13" t="n"/>
      <c r="Z564" s="13" t="n"/>
    </row>
    <row r="565" ht="15.75" customHeight="1" s="303">
      <c r="A565" s="22" t="n">
        <v>204</v>
      </c>
      <c r="B565" s="23" t="inlineStr">
        <is>
          <t>РЕБЕЗЮК ЛЕОНІД МИКОЛАЙОВИЧ</t>
        </is>
      </c>
      <c r="C565" s="131" t="inlineStr">
        <is>
          <t>https://orcid.org/0000-0001-8516-6584</t>
        </is>
      </c>
      <c r="D565" s="132" t="inlineStr">
        <is>
          <t>https://www.scopus.com/authid/detail.uri?authorId=57219987835&amp;amp;eid=2-s2.0-85096409808</t>
        </is>
      </c>
      <c r="E565" s="313" t="n">
        <v>2</v>
      </c>
      <c r="F565" s="313" t="n">
        <v>0</v>
      </c>
      <c r="G565" s="313" t="n">
        <v>0</v>
      </c>
      <c r="H565" s="100" t="n">
        <v>0</v>
      </c>
      <c r="I565" s="47" t="n">
        <v>0</v>
      </c>
      <c r="J565" s="47" t="n">
        <v>0</v>
      </c>
      <c r="K565" s="28" t="n">
        <v>11</v>
      </c>
      <c r="L565" s="44" t="inlineStr">
        <is>
          <t>СТ</t>
        </is>
      </c>
      <c r="M565" s="30" t="inlineStr">
        <is>
          <t>Да</t>
        </is>
      </c>
      <c r="N565" s="30" t="n"/>
      <c r="O565" s="30" t="n"/>
      <c r="P565" s="30" t="n"/>
      <c r="Q565" s="30" t="n"/>
      <c r="R565" s="63" t="inlineStr">
        <is>
          <t>Rebezyuk, Leonid ; Rebezyuk, L.</t>
        </is>
      </c>
      <c r="S565" s="13" t="n"/>
      <c r="T565" s="13" t="n"/>
      <c r="U565" s="13" t="n"/>
      <c r="V565" s="13" t="n"/>
      <c r="W565" s="13" t="n"/>
      <c r="X565" s="13" t="n"/>
      <c r="Y565" s="13" t="n"/>
      <c r="Z565" s="13" t="n"/>
    </row>
    <row r="566" ht="15.75" customHeight="1" s="303">
      <c r="A566" s="22" t="n">
        <v>326</v>
      </c>
      <c r="B566" s="23" t="inlineStr">
        <is>
          <t>РЕВЕНЧУК ІЛОНА АНАТОЛІЇВНА</t>
        </is>
      </c>
      <c r="C566" s="131" t="inlineStr">
        <is>
          <t>https://orcid.org/0000-0002-5188-9538</t>
        </is>
      </c>
      <c r="D566" s="126" t="inlineStr">
        <is>
          <t>https://www.scopus.com/authid/detail.uri?authorId=24480010500</t>
        </is>
      </c>
      <c r="E566" s="313" t="n">
        <v>8</v>
      </c>
      <c r="F566" s="313" t="n">
        <v>20</v>
      </c>
      <c r="G566" s="313" t="n">
        <v>3</v>
      </c>
      <c r="H566" s="100" t="n">
        <v>3</v>
      </c>
      <c r="I566" s="100" t="n">
        <v>2</v>
      </c>
      <c r="J566" s="100" t="n">
        <v>1</v>
      </c>
      <c r="K566" s="28" t="n">
        <v>14</v>
      </c>
      <c r="L566" s="44" t="inlineStr">
        <is>
          <t>ПІ</t>
        </is>
      </c>
      <c r="M566" s="30" t="inlineStr">
        <is>
          <t>Да</t>
        </is>
      </c>
      <c r="N566" s="30" t="n"/>
      <c r="O566" s="30" t="n"/>
      <c r="P566" s="30" t="n"/>
      <c r="Q566" s="30" t="n"/>
      <c r="R566" s="63" t="inlineStr">
        <is>
          <t>Revenchuk, Ilona A. ; Revenchuk, Ilona ; Revenchuk, I. A.</t>
        </is>
      </c>
      <c r="S566" s="13" t="n"/>
      <c r="T566" s="13" t="n"/>
      <c r="U566" s="13" t="n"/>
      <c r="V566" s="13" t="n"/>
      <c r="W566" s="13" t="n"/>
      <c r="X566" s="13" t="n"/>
      <c r="Y566" s="13" t="n"/>
      <c r="Z566" s="13" t="n"/>
    </row>
    <row r="567" ht="15.75" customHeight="1" s="303">
      <c r="A567" s="22" t="n">
        <v>168</v>
      </c>
      <c r="B567" s="23" t="inlineStr">
        <is>
          <t>РЕМАЄВА ОЛЬГА ОЛЕКСАНДРІВНА</t>
        </is>
      </c>
      <c r="C567" s="131" t="inlineStr">
        <is>
          <t>http://orcid.org/0000-0002-9759-4989</t>
        </is>
      </c>
      <c r="D567" s="126" t="inlineStr">
        <is>
          <t>https://www.scopus.com/authid/detail.uri?authorId=15072038900</t>
        </is>
      </c>
      <c r="E567" s="313" t="n">
        <v>3</v>
      </c>
      <c r="F567" s="313" t="n">
        <v>0</v>
      </c>
      <c r="G567" s="313" t="n">
        <v>0</v>
      </c>
      <c r="H567" s="47" t="n">
        <v>0</v>
      </c>
      <c r="I567" s="47" t="n">
        <v>0</v>
      </c>
      <c r="J567" s="47" t="n">
        <v>0</v>
      </c>
      <c r="K567" s="28" t="n">
        <v>4</v>
      </c>
      <c r="L567" s="56" t="inlineStr">
        <is>
          <t>ВМ</t>
        </is>
      </c>
      <c r="M567" s="30" t="inlineStr">
        <is>
          <t>Да</t>
        </is>
      </c>
      <c r="N567" s="30" t="n"/>
      <c r="O567" s="30" t="n"/>
      <c r="P567" s="30" t="n"/>
      <c r="Q567" s="30" t="n"/>
      <c r="R567" s="63" t="inlineStr">
        <is>
          <t>Remayeva, O. A.</t>
        </is>
      </c>
      <c r="S567" s="13" t="n"/>
      <c r="T567" s="13" t="n"/>
      <c r="U567" s="13" t="n"/>
      <c r="V567" s="13" t="n"/>
      <c r="W567" s="13" t="n"/>
      <c r="X567" s="13" t="n"/>
      <c r="Y567" s="13" t="n"/>
      <c r="Z567" s="13" t="n"/>
    </row>
    <row r="568" ht="15.75" customHeight="1" s="303">
      <c r="A568" s="22" t="n">
        <v>7137</v>
      </c>
      <c r="B568" s="23" t="inlineStr">
        <is>
          <t>РЕШЕТНІК ВІКТОР МИХАЙЛОВИЧ</t>
        </is>
      </c>
      <c r="C568" s="131" t="inlineStr">
        <is>
          <t>https://orcid.org/0000-0002-8021-4310</t>
        </is>
      </c>
      <c r="D568" s="126" t="inlineStr">
        <is>
          <t>https://www.scopus.com/authid/detail.uri?authorId=57211976635</t>
        </is>
      </c>
      <c r="E568" s="313" t="n">
        <v>8</v>
      </c>
      <c r="F568" s="313" t="n">
        <v>37</v>
      </c>
      <c r="G568" s="313" t="n">
        <v>4</v>
      </c>
      <c r="H568" s="47" t="n">
        <v>1</v>
      </c>
      <c r="I568" s="47" t="n">
        <v>0</v>
      </c>
      <c r="J568" s="47" t="n">
        <v>0</v>
      </c>
      <c r="K568" s="28" t="n">
        <v>3</v>
      </c>
      <c r="L568" s="44" t="inlineStr">
        <is>
          <t>СТ</t>
        </is>
      </c>
      <c r="M568" s="30" t="inlineStr">
        <is>
          <t>Да</t>
        </is>
      </c>
      <c r="N568" s="30" t="n"/>
      <c r="O568" s="30" t="n"/>
      <c r="P568" s="30" t="n"/>
      <c r="Q568" s="30" t="n"/>
      <c r="R568" s="63" t="inlineStr">
        <is>
          <t>Reshetnik, Viktor M. ; Reshetnik, Viktor ; Reshetnik, Viktor M. ; Reshetnik V. ; Reshetnik, V. ; Reshetnik, V.M.</t>
        </is>
      </c>
      <c r="S568" s="13" t="n"/>
      <c r="T568" s="13" t="n"/>
      <c r="U568" s="13" t="n"/>
      <c r="V568" s="13" t="n"/>
      <c r="W568" s="13" t="n"/>
      <c r="X568" s="13" t="n"/>
      <c r="Y568" s="13" t="n"/>
      <c r="Z568" s="13" t="n"/>
    </row>
    <row r="569" ht="15.75" customHeight="1" s="303">
      <c r="A569" s="22" t="n">
        <v>588</v>
      </c>
      <c r="B569" s="23" t="inlineStr">
        <is>
          <t>РИБАЛКА АНТОНІНА ІВАНІВНА</t>
        </is>
      </c>
      <c r="C569" s="131" t="inlineStr">
        <is>
          <t>https://orcid.org/0000-0002-4148-2443</t>
        </is>
      </c>
      <c r="D569" s="25" t="inlineStr">
        <is>
          <t>https://www.scopus.com/authid/detail.uri?authorId=57216346667</t>
        </is>
      </c>
      <c r="E569" s="313" t="n">
        <v>4</v>
      </c>
      <c r="F569" s="313" t="n">
        <v>5</v>
      </c>
      <c r="G569" s="313" t="n">
        <v>1</v>
      </c>
      <c r="H569" s="47" t="n"/>
      <c r="I569" s="47" t="n"/>
      <c r="J569" s="47" t="n"/>
      <c r="K569" s="28" t="n">
        <v>2</v>
      </c>
      <c r="L569" s="44" t="inlineStr">
        <is>
          <t>Фіз.</t>
        </is>
      </c>
      <c r="M569" s="30" t="inlineStr">
        <is>
          <t>Да</t>
        </is>
      </c>
      <c r="N569" s="30" t="n"/>
      <c r="O569" s="30" t="n"/>
      <c r="P569" s="30" t="n"/>
      <c r="Q569" s="30" t="n"/>
      <c r="R569" s="63" t="inlineStr">
        <is>
          <t xml:space="preserve">Rybalka, Antonina ; Rybalka, A. ; </t>
        </is>
      </c>
      <c r="S569" s="13" t="n"/>
      <c r="T569" s="13" t="n"/>
      <c r="U569" s="13" t="n"/>
      <c r="V569" s="13" t="n"/>
      <c r="W569" s="13" t="n"/>
      <c r="X569" s="13" t="n"/>
      <c r="Y569" s="13" t="n"/>
      <c r="Z569" s="13" t="n"/>
    </row>
    <row r="570" ht="15.75" customHeight="1" s="303">
      <c r="A570" s="34" t="n">
        <v>6537</v>
      </c>
      <c r="B570" s="49" t="inlineStr">
        <is>
          <t>РИЖЧЕНКО ОЛЬГА СЕРГІЇВНА</t>
        </is>
      </c>
      <c r="C570" s="128" t="n"/>
      <c r="D570" s="51" t="n"/>
      <c r="E570" s="315" t="n"/>
      <c r="F570" s="315" t="n"/>
      <c r="G570" s="315" t="n"/>
      <c r="H570" s="51" t="n"/>
      <c r="I570" s="51" t="n"/>
      <c r="J570" s="51" t="n"/>
      <c r="K570" s="38" t="n">
        <v>0</v>
      </c>
      <c r="L570" s="40" t="inlineStr">
        <is>
          <t>МП</t>
        </is>
      </c>
      <c r="M570" s="40" t="inlineStr">
        <is>
          <t>Нет</t>
        </is>
      </c>
      <c r="N570" s="40" t="n"/>
      <c r="O570" s="40" t="n"/>
      <c r="P570" s="40" t="n"/>
      <c r="Q570" s="40" t="n"/>
      <c r="R570" s="52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 s="303">
      <c r="A571" s="22" t="n">
        <v>2515</v>
      </c>
      <c r="B571" s="23" t="inlineStr">
        <is>
          <t>РОЖНОВА ТЕТЯНА ГРИГОРІВНА</t>
        </is>
      </c>
      <c r="C571" s="83" t="inlineStr">
        <is>
          <t>https://orcid.org/0000-0002-4484-8674</t>
        </is>
      </c>
      <c r="D571" s="126" t="inlineStr">
        <is>
          <t>https://www.scopus.com/authid/detail.uri?authorId=35763451400</t>
        </is>
      </c>
      <c r="E571" s="313" t="n">
        <v>7</v>
      </c>
      <c r="F571" s="313" t="n">
        <v>10</v>
      </c>
      <c r="G571" s="313" t="n">
        <v>2</v>
      </c>
      <c r="H571" s="47" t="n"/>
      <c r="I571" s="47" t="n"/>
      <c r="J571" s="47" t="n"/>
      <c r="K571" s="28" t="n">
        <v>5</v>
      </c>
      <c r="L571" s="45" t="inlineStr">
        <is>
          <t>АПОТ</t>
        </is>
      </c>
      <c r="M571" s="30" t="inlineStr">
        <is>
          <t>Да</t>
        </is>
      </c>
      <c r="N571" s="30" t="n"/>
      <c r="O571" s="30" t="n"/>
      <c r="P571" s="30" t="n"/>
      <c r="Q571" s="30" t="n"/>
      <c r="R571" s="63" t="inlineStr">
        <is>
          <t>Rozhnova, T. G. ; Rozhnova, Tatiana ; Rozhnova, T. G. ; Rozhnova, T.G. ; Rozhnova, T. ; Rozhnova, Tetiana G.</t>
        </is>
      </c>
      <c r="S571" s="13" t="n"/>
      <c r="T571" s="13" t="n"/>
      <c r="U571" s="13" t="n"/>
      <c r="V571" s="13" t="n"/>
      <c r="W571" s="13" t="n"/>
      <c r="X571" s="13" t="n"/>
      <c r="Y571" s="13" t="n"/>
      <c r="Z571" s="13" t="n"/>
    </row>
    <row r="572" ht="15.75" customHeight="1" s="303">
      <c r="A572" s="22" t="n">
        <v>7677</v>
      </c>
      <c r="B572" s="23" t="inlineStr">
        <is>
          <t>РОЗДОЛЯНСЬКА ОЛЕНА ГРИГОРІВНА</t>
        </is>
      </c>
      <c r="C572" s="131" t="inlineStr">
        <is>
          <t>https://orcid.org/0000-0003-4128-839X</t>
        </is>
      </c>
      <c r="D572" s="47" t="n"/>
      <c r="E572" s="315" t="n"/>
      <c r="F572" s="315" t="n"/>
      <c r="G572" s="315" t="n"/>
      <c r="H572" s="47" t="n"/>
      <c r="I572" s="47" t="n"/>
      <c r="J572" s="47" t="n"/>
      <c r="K572" s="28" t="n">
        <v>0</v>
      </c>
      <c r="L572" s="39" t="inlineStr">
        <is>
          <t>ІМ</t>
        </is>
      </c>
      <c r="M572" s="30" t="inlineStr">
        <is>
          <t>Да</t>
        </is>
      </c>
      <c r="N572" s="30" t="n"/>
      <c r="O572" s="30" t="n"/>
      <c r="P572" s="30" t="n"/>
      <c r="Q572" s="30" t="n"/>
      <c r="R572" s="12" t="n"/>
      <c r="S572" s="13" t="n"/>
      <c r="T572" s="13" t="n"/>
      <c r="U572" s="13" t="n"/>
      <c r="V572" s="13" t="n"/>
      <c r="W572" s="13" t="n"/>
      <c r="X572" s="13" t="n"/>
      <c r="Y572" s="13" t="n"/>
      <c r="Z572" s="13" t="n"/>
    </row>
    <row r="573" ht="15.75" customHeight="1" s="303">
      <c r="A573" s="34" t="n">
        <v>7890</v>
      </c>
      <c r="B573" s="49" t="inlineStr">
        <is>
          <t>РОМАНЕНКОВ ЮРІЙ ОЛЕКСАНДРОВИЧ</t>
        </is>
      </c>
      <c r="C573" s="133" t="inlineStr">
        <is>
          <t>https://orcid.org/0000-0002-6544-5348</t>
        </is>
      </c>
      <c r="D573" s="129" t="inlineStr">
        <is>
          <t>https://www.scopus.com/authid/detail.uri?authorId=57189377960</t>
        </is>
      </c>
      <c r="E573" s="316" t="n">
        <v>16</v>
      </c>
      <c r="F573" s="316" t="n">
        <v>112</v>
      </c>
      <c r="G573" s="316" t="n">
        <v>5</v>
      </c>
      <c r="H573" s="51" t="n">
        <v>2</v>
      </c>
      <c r="I573" s="51" t="n">
        <v>3</v>
      </c>
      <c r="J573" s="51" t="n">
        <v>1</v>
      </c>
      <c r="K573" s="38" t="n">
        <v>0</v>
      </c>
      <c r="L573" s="40" t="n"/>
      <c r="M573" s="40" t="inlineStr">
        <is>
          <t>Нет</t>
        </is>
      </c>
      <c r="N573" s="40" t="n"/>
      <c r="O573" s="40" t="n"/>
      <c r="P573" s="40" t="n"/>
      <c r="Q573" s="40" t="n"/>
      <c r="R573" s="82" t="inlineStr">
        <is>
          <t>Romanenkov, Yuri ; Romanenkov, Y. ; Romanenkov, Yury ; Romanenkov, Yu</t>
        </is>
      </c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 s="303">
      <c r="A574" s="34" t="n">
        <v>6262</v>
      </c>
      <c r="B574" s="49" t="inlineStr">
        <is>
          <t>РОМАНОВ ЮРІЙ МИХАЙЛОВИЧ</t>
        </is>
      </c>
      <c r="C574" s="134" t="n"/>
      <c r="D574" s="127" t="inlineStr">
        <is>
          <t>https://www.scopus.com/authid/detail.uri?authorId=57207762874</t>
        </is>
      </c>
      <c r="E574" s="313" t="n">
        <v>1</v>
      </c>
      <c r="F574" s="313" t="n">
        <v>0</v>
      </c>
      <c r="G574" s="313" t="n">
        <v>0</v>
      </c>
      <c r="H574" s="37" t="n">
        <v>1</v>
      </c>
      <c r="I574" s="37" t="n">
        <v>0</v>
      </c>
      <c r="J574" s="37" t="n">
        <v>0</v>
      </c>
      <c r="K574" s="38" t="n">
        <v>0</v>
      </c>
      <c r="L574" s="40" t="n"/>
      <c r="M574" s="40" t="inlineStr">
        <is>
          <t>Нет</t>
        </is>
      </c>
      <c r="N574" s="40" t="n"/>
      <c r="O574" s="40" t="n"/>
      <c r="P574" s="40" t="n"/>
      <c r="Q574" s="40" t="n"/>
      <c r="R574" s="82" t="inlineStr">
        <is>
          <t>Romanov, Yury</t>
        </is>
      </c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 s="303">
      <c r="A575" s="34" t="n">
        <v>16</v>
      </c>
      <c r="B575" s="23" t="inlineStr">
        <is>
          <t>РОМАНОВА ТЕТЯНА ЄВГЕНІЇВНА</t>
        </is>
      </c>
      <c r="C575" s="135" t="inlineStr">
        <is>
          <t>https://orcid.org/0000-0002-8618-4917</t>
        </is>
      </c>
      <c r="D575" s="127" t="inlineStr">
        <is>
          <t>https://www.scopus.com/authid/detail.uri?authorId=8912359000</t>
        </is>
      </c>
      <c r="E575" s="313" t="n">
        <v>74</v>
      </c>
      <c r="F575" s="329" t="n">
        <v>853</v>
      </c>
      <c r="G575" s="313" t="n">
        <v>18</v>
      </c>
      <c r="H575" s="37" t="n">
        <v>16</v>
      </c>
      <c r="I575" s="37" t="n">
        <v>45</v>
      </c>
      <c r="J575" s="37" t="n">
        <v>4</v>
      </c>
      <c r="K575" s="38" t="n">
        <v>16</v>
      </c>
      <c r="L575" s="39" t="n"/>
      <c r="M575" s="40" t="inlineStr">
        <is>
          <t>Да</t>
        </is>
      </c>
      <c r="N575" s="40" t="n"/>
      <c r="O575" s="40" t="n"/>
      <c r="P575" s="40" t="n"/>
      <c r="Q575" s="40" t="n"/>
      <c r="R575" s="63" t="inlineStr">
        <is>
          <t>Romanova, Tatiana Ye ; Romanova, T. Ye ; Romanova, T. E. ; Romanova, Тatiana ; Romanov, T. E. ; Romanova, T. ; Romanova, Tatiana ; Romanova, Tatiana E. ; Romanova, Tetyana ; Romanova, T. Y.</t>
        </is>
      </c>
      <c r="S575" s="13" t="n"/>
      <c r="T575" s="13" t="n"/>
      <c r="U575" s="13" t="n"/>
      <c r="V575" s="13" t="n"/>
      <c r="W575" s="13" t="n"/>
      <c r="X575" s="13" t="n"/>
      <c r="Y575" s="13" t="n"/>
      <c r="Z575" s="13" t="n"/>
    </row>
    <row r="576" ht="15.75" customHeight="1" s="303">
      <c r="A576" s="34" t="n"/>
      <c r="B576" s="23" t="inlineStr">
        <is>
          <t>РОМАНЧУК ВІТАЛІЙ СЕРГІЙОВИЧ</t>
        </is>
      </c>
      <c r="C576" s="137" t="inlineStr">
        <is>
          <t>Institute for Scintillation Materials</t>
        </is>
      </c>
      <c r="D576" s="127" t="n"/>
      <c r="E576" s="314" t="n"/>
      <c r="F576" s="330" t="n"/>
      <c r="G576" s="314" t="n"/>
      <c r="H576" s="37" t="n"/>
      <c r="I576" s="37" t="n"/>
      <c r="J576" s="37" t="n"/>
      <c r="K576" s="38" t="n"/>
      <c r="L576" s="44" t="inlineStr">
        <is>
          <t>ПЕЕА</t>
        </is>
      </c>
      <c r="M576" s="40" t="n"/>
      <c r="N576" s="40" t="n"/>
      <c r="O576" s="40" t="n"/>
      <c r="P576" s="40" t="n"/>
      <c r="Q576" s="40" t="n"/>
      <c r="R576" s="12" t="n"/>
      <c r="S576" s="13" t="n"/>
      <c r="T576" s="13" t="n"/>
      <c r="U576" s="13" t="n"/>
      <c r="V576" s="13" t="n"/>
      <c r="W576" s="13" t="n"/>
      <c r="X576" s="13" t="n"/>
      <c r="Y576" s="13" t="n"/>
      <c r="Z576" s="13" t="n"/>
    </row>
    <row r="577" ht="15.75" customHeight="1" s="303">
      <c r="A577" s="22" t="n">
        <v>6243</v>
      </c>
      <c r="B577" s="23" t="inlineStr">
        <is>
          <t>РОМЕНСЬКИЙ ВЯЧЕСЛАВ ІВАНОВИЧ</t>
        </is>
      </c>
      <c r="C577" s="131" t="inlineStr">
        <is>
          <t>https://orcid.org/0000-0002-9472-8021</t>
        </is>
      </c>
      <c r="D577" s="126" t="inlineStr">
        <is>
          <t>https://www.scopus.com/authid/detail.uri?authorId=6507247411</t>
        </is>
      </c>
      <c r="E577" s="313" t="n">
        <v>1</v>
      </c>
      <c r="F577" s="313" t="n">
        <v>0</v>
      </c>
      <c r="G577" s="313" t="n">
        <v>0</v>
      </c>
      <c r="H577" s="47" t="n"/>
      <c r="I577" s="47" t="n"/>
      <c r="J577" s="47" t="n"/>
      <c r="K577" s="28" t="n">
        <v>6</v>
      </c>
      <c r="L577" s="44" t="inlineStr">
        <is>
          <t>КІТАМ</t>
        </is>
      </c>
      <c r="M577" s="30" t="inlineStr">
        <is>
          <t>Да</t>
        </is>
      </c>
      <c r="N577" s="30" t="n"/>
      <c r="O577" s="30" t="n"/>
      <c r="P577" s="30" t="n"/>
      <c r="Q577" s="30" t="n"/>
      <c r="R577" s="63" t="inlineStr">
        <is>
          <t>Romenskii, V. I. ; Romenskii,</t>
        </is>
      </c>
      <c r="S577" s="13" t="n"/>
      <c r="T577" s="13" t="n"/>
      <c r="U577" s="13" t="n"/>
      <c r="V577" s="13" t="n"/>
      <c r="W577" s="13" t="n"/>
      <c r="X577" s="13" t="n"/>
      <c r="Y577" s="13" t="n"/>
      <c r="Z577" s="13" t="n"/>
    </row>
    <row r="578" ht="15.75" customHeight="1" s="303">
      <c r="A578" s="22" t="n">
        <v>1527</v>
      </c>
      <c r="B578" s="23" t="inlineStr">
        <is>
          <t>РОСІНСЬКИЙ ДМИТРО МИКОЛАЙОВИЧ</t>
        </is>
      </c>
      <c r="C578" s="131" t="inlineStr">
        <is>
          <t>https://orcid.org/0000-0002-0725-392X</t>
        </is>
      </c>
      <c r="D578" s="126" t="inlineStr">
        <is>
          <t>https://www.scopus.com/authid/detail.uri?authorId=57203139749</t>
        </is>
      </c>
      <c r="E578" s="317" t="n">
        <v>7</v>
      </c>
      <c r="F578" s="313" t="n">
        <v>14</v>
      </c>
      <c r="G578" s="313" t="n">
        <v>3</v>
      </c>
      <c r="H578" s="47" t="n">
        <v>2</v>
      </c>
      <c r="I578" s="100" t="n">
        <v>0</v>
      </c>
      <c r="J578" s="100" t="n">
        <v>0</v>
      </c>
      <c r="K578" s="28" t="n">
        <v>0</v>
      </c>
      <c r="L578" s="29" t="inlineStr">
        <is>
          <t>ЕОМ</t>
        </is>
      </c>
      <c r="M578" s="30" t="inlineStr">
        <is>
          <t>Да</t>
        </is>
      </c>
      <c r="N578" s="30" t="n"/>
      <c r="O578" s="30" t="n"/>
      <c r="P578" s="30" t="n"/>
      <c r="Q578" s="30" t="n"/>
      <c r="R578" s="63" t="inlineStr">
        <is>
          <t xml:space="preserve">Rosinskiy, Dmytro ; Rosinskiy, D. ; Rosinskyi, Dmytro ; Rosinskyi, D </t>
        </is>
      </c>
      <c r="S578" s="13" t="n"/>
      <c r="T578" s="13" t="n"/>
      <c r="U578" s="13" t="n"/>
      <c r="V578" s="13" t="n"/>
      <c r="W578" s="13" t="n"/>
      <c r="X578" s="13" t="n"/>
      <c r="Y578" s="13" t="n"/>
      <c r="Z578" s="13" t="n"/>
    </row>
    <row r="579" ht="15.75" customHeight="1" s="303">
      <c r="A579" s="22" t="n">
        <v>7322</v>
      </c>
      <c r="B579" s="23" t="inlineStr">
        <is>
          <t>РОССІХІН ВАСИЛЬ ВАСИЛЬОВИЧ</t>
        </is>
      </c>
      <c r="C579" s="131" t="inlineStr">
        <is>
          <t>https://orcid.org/0000-0003-3423-8896</t>
        </is>
      </c>
      <c r="D579" s="126" t="inlineStr">
        <is>
          <t>https://www.scopus.com/authid/detail.uri?authorId=57207769187</t>
        </is>
      </c>
      <c r="E579" s="313" t="n">
        <v>2</v>
      </c>
      <c r="F579" s="313" t="n">
        <v>2</v>
      </c>
      <c r="G579" s="313" t="n">
        <v>1</v>
      </c>
      <c r="H579" s="100" t="n">
        <v>2</v>
      </c>
      <c r="I579" s="100" t="n">
        <v>0</v>
      </c>
      <c r="J579" s="100" t="n">
        <v>0</v>
      </c>
      <c r="K579" s="28" t="n">
        <v>3</v>
      </c>
      <c r="L579" s="44" t="inlineStr">
        <is>
          <t>Філ.</t>
        </is>
      </c>
      <c r="M579" s="30" t="inlineStr">
        <is>
          <t>Да</t>
        </is>
      </c>
      <c r="N579" s="30" t="n"/>
      <c r="O579" s="30" t="n"/>
      <c r="P579" s="30" t="n"/>
      <c r="Q579" s="30" t="n"/>
      <c r="R579" s="63" t="inlineStr">
        <is>
          <t>Rossikhin, Vasyl ; Rossikhin, Vasyl V. ; Rossikhin, V.</t>
        </is>
      </c>
      <c r="S579" s="13" t="n"/>
      <c r="T579" s="13" t="n"/>
      <c r="U579" s="13" t="n"/>
      <c r="V579" s="13" t="n"/>
      <c r="W579" s="13" t="n"/>
      <c r="X579" s="13" t="n"/>
      <c r="Y579" s="13" t="n"/>
      <c r="Z579" s="13" t="n"/>
    </row>
    <row r="580" ht="18.75" customHeight="1" s="303">
      <c r="A580" s="22" t="n">
        <v>6555</v>
      </c>
      <c r="B580" s="23" t="inlineStr">
        <is>
          <t>РУБАН ІГОР ВІКТОРОВИЧ</t>
        </is>
      </c>
      <c r="C580" s="131" t="inlineStr">
        <is>
          <t>https://orcid.org/0000-0002-4738-3286</t>
        </is>
      </c>
      <c r="D580" s="126" t="inlineStr">
        <is>
          <t>https://www.scopus.com/authid/detail.uri?authorId=7004018101</t>
        </is>
      </c>
      <c r="E580" s="317" t="n">
        <v>49</v>
      </c>
      <c r="F580" s="313" t="n">
        <v>314</v>
      </c>
      <c r="G580" s="313" t="n">
        <v>13</v>
      </c>
      <c r="H580" s="47" t="n">
        <v>7</v>
      </c>
      <c r="I580" s="100" t="n">
        <v>6</v>
      </c>
      <c r="J580" s="100" t="n">
        <v>1</v>
      </c>
      <c r="K580" s="28" t="n">
        <v>154</v>
      </c>
      <c r="L580" s="29" t="inlineStr">
        <is>
          <t>ЕОМ</t>
        </is>
      </c>
      <c r="M580" s="30" t="inlineStr">
        <is>
          <t>Да</t>
        </is>
      </c>
      <c r="N580" s="30" t="n"/>
      <c r="O580" s="30" t="n"/>
      <c r="P580" s="30" t="n"/>
      <c r="Q580" s="30" t="n"/>
      <c r="R580" s="63" t="inlineStr">
        <is>
          <t>Ruban, I. V. ; Ruban, Ihor ; Ruban, Igor ; Ruban, Igor V. ; Ruban, I. V. ; Ruban, I. ; Ruban, I., V</t>
        </is>
      </c>
      <c r="S580" s="13" t="n"/>
      <c r="T580" s="13" t="n"/>
      <c r="U580" s="13" t="n"/>
      <c r="V580" s="13" t="n"/>
      <c r="W580" s="13" t="n"/>
      <c r="X580" s="13" t="n"/>
      <c r="Y580" s="13" t="n"/>
      <c r="Z580" s="13" t="n"/>
    </row>
    <row r="581" ht="15.75" customHeight="1" s="303">
      <c r="A581" s="22" t="n">
        <v>274</v>
      </c>
      <c r="B581" s="23" t="inlineStr">
        <is>
          <t>РУДЕНКО ДІАНА ОЛЕКСАНДРІВНА</t>
        </is>
      </c>
      <c r="C581" s="131" t="inlineStr">
        <is>
          <t>https://orcid.org/0000-0002-1792-5080</t>
        </is>
      </c>
      <c r="D581" s="126" t="inlineStr">
        <is>
          <t>https://www.scopus.com/authid/detail.uri?authorId=56439484500</t>
        </is>
      </c>
      <c r="E581" s="313" t="n">
        <v>2</v>
      </c>
      <c r="F581" s="313" t="n">
        <v>10</v>
      </c>
      <c r="G581" s="313" t="n">
        <v>2</v>
      </c>
      <c r="H581" s="100" t="n">
        <v>1</v>
      </c>
      <c r="I581" s="100" t="n">
        <v>2</v>
      </c>
      <c r="J581" s="100" t="n">
        <v>1</v>
      </c>
      <c r="K581" s="28" t="n">
        <v>11</v>
      </c>
      <c r="L581" s="29" t="inlineStr">
        <is>
          <t>Інф.</t>
        </is>
      </c>
      <c r="M581" s="30" t="inlineStr">
        <is>
          <t>Да</t>
        </is>
      </c>
      <c r="N581" s="30" t="n"/>
      <c r="O581" s="30" t="n"/>
      <c r="P581" s="30" t="n"/>
      <c r="Q581" s="30" t="n"/>
      <c r="R581" s="63" t="inlineStr">
        <is>
          <t>Rudenko, D. A. ; Rudenko, Diana ; Rudenko, D. A.</t>
        </is>
      </c>
      <c r="S581" s="13" t="n"/>
      <c r="T581" s="13" t="n"/>
      <c r="U581" s="13" t="n"/>
      <c r="V581" s="13" t="n"/>
      <c r="W581" s="13" t="n"/>
      <c r="X581" s="13" t="n"/>
      <c r="Y581" s="13" t="n"/>
      <c r="Z581" s="13" t="n"/>
    </row>
    <row r="582" ht="15.75" customHeight="1" s="303">
      <c r="A582" s="102" t="n">
        <v>526</v>
      </c>
      <c r="B582" s="23" t="inlineStr">
        <is>
          <t>РУДЕНКО ОЛЕГ ГРИГОРІЙОВИЧ</t>
        </is>
      </c>
      <c r="C582" s="131" t="inlineStr">
        <is>
          <t>http://orcid.org/0000-0003-0859-2015</t>
        </is>
      </c>
      <c r="D582" s="126" t="inlineStr">
        <is>
          <t>https://www.scopus.com/authid/detail.uri?authorId=7005837246</t>
        </is>
      </c>
      <c r="E582" s="317" t="n">
        <v>62</v>
      </c>
      <c r="F582" s="313" t="n">
        <v>77</v>
      </c>
      <c r="G582" s="313" t="n">
        <v>5</v>
      </c>
      <c r="H582" s="100" t="n">
        <v>15</v>
      </c>
      <c r="I582" s="100" t="n">
        <v>5</v>
      </c>
      <c r="J582" s="100" t="n">
        <v>2</v>
      </c>
      <c r="K582" s="58" t="n">
        <v>18</v>
      </c>
      <c r="L582" s="44" t="inlineStr">
        <is>
          <t>КІТС</t>
        </is>
      </c>
      <c r="M582" s="59" t="inlineStr">
        <is>
          <t>Да</t>
        </is>
      </c>
      <c r="N582" s="59" t="n"/>
      <c r="O582" s="59" t="n"/>
      <c r="P582" s="59" t="n"/>
      <c r="Q582" s="59" t="n"/>
      <c r="R582" s="63" t="inlineStr">
        <is>
          <t>Rudenko, Oleg G. ; Rudenko, O. ; Rudenko, O. G. ; Rudenko, Oleg ; Rudenko, Oleg G. ; Rudenko, O.G. ; Rudenko, О ; Rudenko, Рћ. ; RUDENKO, OG ; RUDENKO, OC</t>
        </is>
      </c>
      <c r="S582" s="13" t="n"/>
      <c r="T582" s="13" t="n"/>
      <c r="U582" s="13" t="n"/>
      <c r="V582" s="13" t="n"/>
      <c r="W582" s="13" t="n"/>
      <c r="X582" s="13" t="n"/>
      <c r="Y582" s="13" t="n"/>
      <c r="Z582" s="13" t="n"/>
    </row>
    <row r="583" ht="15.75" customHeight="1" s="303">
      <c r="A583" s="22" t="n">
        <v>1676</v>
      </c>
      <c r="B583" s="23" t="inlineStr">
        <is>
          <t>РУЖЕНЦЕВ ВІКТОР ІГОРОВИЧ</t>
        </is>
      </c>
      <c r="C583" s="131" t="inlineStr">
        <is>
          <t>https://orcid.org/0000-0002-1007-6530</t>
        </is>
      </c>
      <c r="D583" s="126" t="inlineStr">
        <is>
          <t>https://www.scopus.com/authid/detail.uri?authorId=36069743200</t>
        </is>
      </c>
      <c r="E583" s="313" t="n">
        <v>11</v>
      </c>
      <c r="F583" s="313" t="n">
        <v>40</v>
      </c>
      <c r="G583" s="313" t="n">
        <v>4</v>
      </c>
      <c r="H583" s="100" t="n">
        <v>3</v>
      </c>
      <c r="I583" s="100" t="n">
        <v>2</v>
      </c>
      <c r="J583" s="100" t="n">
        <v>1</v>
      </c>
      <c r="K583" s="28" t="n">
        <v>17</v>
      </c>
      <c r="L583" s="29" t="inlineStr">
        <is>
          <t>БІТ</t>
        </is>
      </c>
      <c r="M583" s="30" t="inlineStr">
        <is>
          <t>Да</t>
        </is>
      </c>
      <c r="N583" s="30" t="n"/>
      <c r="O583" s="30" t="n"/>
      <c r="P583" s="30" t="n"/>
      <c r="Q583" s="30" t="n"/>
      <c r="R583" s="63" t="inlineStr">
        <is>
          <t xml:space="preserve">Ruzhentsev, Victor ; Ruzhentsev, Viktor ; Ruzhentsev, V. ; Ruzhentsev, V ; </t>
        </is>
      </c>
      <c r="S583" s="13" t="n"/>
      <c r="T583" s="13" t="n"/>
      <c r="U583" s="13" t="n"/>
      <c r="V583" s="13" t="n"/>
      <c r="W583" s="13" t="n"/>
      <c r="X583" s="13" t="n"/>
      <c r="Y583" s="13" t="n"/>
      <c r="Z583" s="13" t="n"/>
    </row>
    <row r="584" ht="15.75" customHeight="1" s="303">
      <c r="A584" s="34" t="n">
        <v>6129</v>
      </c>
      <c r="B584" s="23" t="inlineStr">
        <is>
          <t>РУЖЕНЦЕВ МИКОЛА ВІКТОРОВИЧ</t>
        </is>
      </c>
      <c r="C584" s="135" t="inlineStr">
        <is>
          <t>http://orcid.org/0000-0003-3023-4927</t>
        </is>
      </c>
      <c r="D584" s="127" t="inlineStr">
        <is>
          <t>https://www.scopus.com/authid/detail.uri?authorId=16426533400</t>
        </is>
      </c>
      <c r="E584" s="313" t="n">
        <v>53</v>
      </c>
      <c r="F584" s="313" t="n">
        <v>284</v>
      </c>
      <c r="G584" s="313" t="n">
        <v>8</v>
      </c>
      <c r="H584" s="37" t="n">
        <v>20</v>
      </c>
      <c r="I584" s="37" t="n">
        <v>39</v>
      </c>
      <c r="J584" s="37" t="n">
        <v>4</v>
      </c>
      <c r="K584" s="38" t="n">
        <v>12</v>
      </c>
      <c r="L584" s="39" t="n"/>
      <c r="M584" s="40" t="inlineStr">
        <is>
          <t>Да</t>
        </is>
      </c>
      <c r="N584" s="40" t="n"/>
      <c r="O584" s="40" t="n"/>
      <c r="P584" s="40" t="n"/>
      <c r="Q584" s="40" t="n"/>
      <c r="R584" s="63" t="inlineStr">
        <is>
          <t xml:space="preserve">Ruzhentsev, N. V. ; Ruzhentsev, Nikolay V. ; Ruzhentsev, N. V. ; Ruzhentsev, Nikolay ; Ruzhentsev, N. ; Ruzhentsev, NV </t>
        </is>
      </c>
      <c r="S584" s="13" t="n"/>
      <c r="T584" s="13" t="n"/>
      <c r="U584" s="13" t="n"/>
      <c r="V584" s="13" t="n"/>
      <c r="W584" s="13" t="n"/>
      <c r="X584" s="13" t="n"/>
      <c r="Y584" s="13" t="n"/>
      <c r="Z584" s="13" t="n"/>
    </row>
    <row r="585" ht="15.75" customHeight="1" s="303">
      <c r="A585" s="22" t="n">
        <v>1615</v>
      </c>
      <c r="B585" s="23" t="inlineStr">
        <is>
          <t>РУЖИЦЬКА НАТАЛІЯ МИКОЛАЇВНА</t>
        </is>
      </c>
      <c r="C585" s="131" t="inlineStr">
        <is>
          <t>http://orcid.org/0000-0003-4009-3937</t>
        </is>
      </c>
      <c r="D585" s="126" t="inlineStr">
        <is>
          <t>https://www.scopus.com/authid/detail.uri?authorId=6507141222</t>
        </is>
      </c>
      <c r="E585" s="317" t="n">
        <v>13</v>
      </c>
      <c r="F585" s="313" t="n">
        <v>22</v>
      </c>
      <c r="G585" s="313" t="n">
        <v>3</v>
      </c>
      <c r="H585" s="100" t="n">
        <v>4</v>
      </c>
      <c r="I585" s="100" t="n">
        <v>4</v>
      </c>
      <c r="J585" s="100" t="n">
        <v>1</v>
      </c>
      <c r="K585" s="28" t="n">
        <v>0</v>
      </c>
      <c r="L585" s="56" t="n"/>
      <c r="M585" s="30" t="inlineStr">
        <is>
          <t>Да</t>
        </is>
      </c>
      <c r="N585" s="30" t="n"/>
      <c r="O585" s="30" t="n"/>
      <c r="P585" s="30" t="n"/>
      <c r="Q585" s="30" t="n"/>
      <c r="R585" s="63" t="inlineStr">
        <is>
          <t>Ruzhytska, Nataliya N. ; Ruzhytska, Nataliya ; Ruzhitskaya, Natalia N. ; Ruzhytska, N. N. ; Ruzhytska, N. ; Ruzhitskaya, N. ; Ruzhitskaya, NN ; Ruzhitskaya, N</t>
        </is>
      </c>
      <c r="S585" s="13" t="n"/>
      <c r="T585" s="13" t="n"/>
      <c r="U585" s="13" t="n"/>
      <c r="V585" s="13" t="n"/>
      <c r="W585" s="13" t="n"/>
      <c r="X585" s="13" t="n"/>
      <c r="Y585" s="13" t="n"/>
      <c r="Z585" s="13" t="n"/>
    </row>
    <row r="586" ht="15.75" customHeight="1" s="303">
      <c r="A586" s="22" t="n">
        <v>6013</v>
      </c>
      <c r="B586" s="23" t="inlineStr">
        <is>
          <t>РУСАКОВА НАТАЛІЯ ЄВГЕНІВНА</t>
        </is>
      </c>
      <c r="C586" s="131" t="inlineStr">
        <is>
          <t>https://orcid.org/0000-0001-6991-9582</t>
        </is>
      </c>
      <c r="D586" s="124" t="inlineStr">
        <is>
          <t>https://www.scopus.com/authid/detail.uri?authorId=57225331260</t>
        </is>
      </c>
      <c r="E586" s="316" t="n">
        <v>1</v>
      </c>
      <c r="F586" s="316" t="n">
        <v>1</v>
      </c>
      <c r="G586" s="316" t="n">
        <v>1</v>
      </c>
      <c r="H586" s="47" t="n"/>
      <c r="I586" s="47" t="n"/>
      <c r="J586" s="47" t="n"/>
      <c r="K586" s="28" t="n">
        <v>17</v>
      </c>
      <c r="L586" s="44" t="inlineStr">
        <is>
          <t>ПІ</t>
        </is>
      </c>
      <c r="M586" s="30" t="inlineStr">
        <is>
          <t>Да</t>
        </is>
      </c>
      <c r="N586" s="30" t="n"/>
      <c r="O586" s="30" t="n"/>
      <c r="P586" s="30" t="n"/>
      <c r="Q586" s="30" t="n"/>
      <c r="R586" s="12" t="inlineStr">
        <is>
          <t>Rusakova, N.</t>
        </is>
      </c>
      <c r="S586" s="13" t="n"/>
      <c r="T586" s="13" t="n"/>
      <c r="U586" s="13" t="n"/>
      <c r="V586" s="13" t="n"/>
      <c r="W586" s="13" t="n"/>
      <c r="X586" s="13" t="n"/>
      <c r="Y586" s="13" t="n"/>
      <c r="Z586" s="13" t="n"/>
    </row>
    <row r="587" ht="15.75" customHeight="1" s="303">
      <c r="A587" s="22" t="n">
        <v>1133</v>
      </c>
      <c r="B587" s="23" t="inlineStr">
        <is>
          <t>РУТКАС АНАТОЛІЙ ГЕОРГІЙОВИЧ</t>
        </is>
      </c>
      <c r="C587" s="131" t="inlineStr">
        <is>
          <t>http://orcid.org/0000-0002-6304-6837</t>
        </is>
      </c>
      <c r="D587" s="126" t="inlineStr">
        <is>
          <t>https://www.scopus.com/authid/detail.uri?authorId=6507534086</t>
        </is>
      </c>
      <c r="E587" s="317" t="n">
        <v>35</v>
      </c>
      <c r="F587" s="313" t="n">
        <v>120</v>
      </c>
      <c r="G587" s="313" t="n">
        <v>7</v>
      </c>
      <c r="H587" s="100" t="n">
        <v>26</v>
      </c>
      <c r="I587" s="100" t="n">
        <v>50</v>
      </c>
      <c r="J587" s="100" t="n">
        <v>4</v>
      </c>
      <c r="K587" s="28" t="n">
        <v>10</v>
      </c>
      <c r="L587" s="44" t="inlineStr">
        <is>
          <t>ПІ</t>
        </is>
      </c>
      <c r="M587" s="30" t="inlineStr">
        <is>
          <t>Да</t>
        </is>
      </c>
      <c r="N587" s="30" t="n"/>
      <c r="O587" s="30" t="n"/>
      <c r="P587" s="30" t="n"/>
      <c r="Q587" s="30" t="n"/>
      <c r="R587" s="63" t="inlineStr">
        <is>
          <t>Rutkas, A. ; Rutkas, Anatolii ; Rutkas, A. G. ; Rutkas, A. ; Rutkas, A.G.</t>
        </is>
      </c>
      <c r="S587" s="13" t="n"/>
      <c r="T587" s="13" t="n"/>
      <c r="U587" s="13" t="n"/>
      <c r="V587" s="13" t="n"/>
      <c r="W587" s="13" t="n"/>
      <c r="X587" s="13" t="n"/>
      <c r="Y587" s="13" t="n"/>
      <c r="Z587" s="13" t="n"/>
    </row>
    <row r="588" ht="15.75" customHeight="1" s="303">
      <c r="A588" s="22" t="n">
        <v>850</v>
      </c>
      <c r="B588" s="23" t="inlineStr">
        <is>
          <t>РЯБОВА НАТАЛІЯ ВОЛОДИМИРІВНА</t>
        </is>
      </c>
      <c r="C588" s="131" t="inlineStr">
        <is>
          <t>https://orcid.org/0000-0002-3608-6163</t>
        </is>
      </c>
      <c r="D588" s="119" t="inlineStr">
        <is>
          <t>https://www.scopus.com/authid/detail.uri?authorId=57224189646&amp;origin=recordpage</t>
        </is>
      </c>
      <c r="E588" s="316" t="n">
        <v>2</v>
      </c>
      <c r="F588" s="316" t="n">
        <v>0</v>
      </c>
      <c r="G588" s="316" t="n">
        <v>0</v>
      </c>
      <c r="H588" s="100" t="n">
        <v>1</v>
      </c>
      <c r="I588" s="100" t="n">
        <v>1</v>
      </c>
      <c r="J588" s="100" t="n">
        <v>1</v>
      </c>
      <c r="K588" s="28" t="n">
        <v>16</v>
      </c>
      <c r="L588" s="44" t="inlineStr">
        <is>
          <t>ШІ</t>
        </is>
      </c>
      <c r="M588" s="30" t="inlineStr">
        <is>
          <t>Да</t>
        </is>
      </c>
      <c r="N588" s="30" t="n"/>
      <c r="O588" s="30" t="n"/>
      <c r="P588" s="30" t="n"/>
      <c r="Q588" s="30" t="n"/>
      <c r="R588" s="13" t="inlineStr">
        <is>
          <t>Ryabova, N. ; Ryabova, Nataliya ; Ryabova, N ; Ryabova, NV ; Ryabova, N. V.</t>
        </is>
      </c>
      <c r="S588" s="13" t="n"/>
      <c r="T588" s="13" t="n"/>
      <c r="U588" s="13" t="n"/>
      <c r="V588" s="13" t="n"/>
      <c r="W588" s="13" t="n"/>
      <c r="X588" s="13" t="n"/>
      <c r="Y588" s="13" t="n"/>
      <c r="Z588" s="13" t="n"/>
    </row>
    <row r="589" ht="15.75" customHeight="1" s="303">
      <c r="A589" s="22" t="n">
        <v>7825</v>
      </c>
      <c r="B589" s="23" t="inlineStr">
        <is>
          <t>РЯБЧЕНКО ІГОР МИКОЛАЙОВИЧ</t>
        </is>
      </c>
      <c r="C589" s="101" t="n"/>
      <c r="D589" s="47" t="n"/>
      <c r="E589" s="315" t="n">
        <v>0</v>
      </c>
      <c r="F589" s="315" t="n">
        <v>0</v>
      </c>
      <c r="G589" s="315" t="n">
        <v>0</v>
      </c>
      <c r="H589" s="47" t="n">
        <v>0</v>
      </c>
      <c r="I589" s="47" t="n">
        <v>0</v>
      </c>
      <c r="J589" s="47" t="n">
        <v>0</v>
      </c>
      <c r="K589" s="28" t="n">
        <v>0</v>
      </c>
      <c r="L589" s="44" t="inlineStr">
        <is>
          <t>СТ</t>
        </is>
      </c>
      <c r="M589" s="30" t="inlineStr">
        <is>
          <t>Да</t>
        </is>
      </c>
      <c r="N589" s="30" t="n"/>
      <c r="O589" s="30" t="n"/>
      <c r="P589" s="30" t="n"/>
      <c r="Q589" s="30" t="n"/>
      <c r="R589" s="12" t="n"/>
      <c r="S589" s="13" t="n"/>
      <c r="T589" s="13" t="n"/>
      <c r="U589" s="13" t="n"/>
      <c r="V589" s="13" t="n"/>
      <c r="W589" s="13" t="n"/>
      <c r="X589" s="13" t="n"/>
      <c r="Y589" s="13" t="n"/>
      <c r="Z589" s="13" t="n"/>
    </row>
    <row r="590" ht="15.75" customHeight="1" s="303">
      <c r="A590" s="22" t="n">
        <v>519</v>
      </c>
      <c r="B590" s="23" t="inlineStr">
        <is>
          <t>САБУРОВА СВІТЛАНА ОЛЕКСАНДРІВНА</t>
        </is>
      </c>
      <c r="C590" s="131" t="inlineStr">
        <is>
          <t>https://orcid.org/0000-0003-2214-2440</t>
        </is>
      </c>
      <c r="D590" s="126" t="inlineStr">
        <is>
          <t>https://www.scopus.com/authid/detail.uri?authorId=56486141900</t>
        </is>
      </c>
      <c r="E590" s="313" t="n">
        <v>5</v>
      </c>
      <c r="F590" s="313" t="n">
        <v>15</v>
      </c>
      <c r="G590" s="313" t="n">
        <v>2</v>
      </c>
      <c r="H590" s="100" t="n">
        <v>1</v>
      </c>
      <c r="I590" s="100" t="n">
        <v>1</v>
      </c>
      <c r="J590" s="100" t="n">
        <v>0</v>
      </c>
      <c r="K590" s="28" t="n">
        <v>17</v>
      </c>
      <c r="L590" s="29" t="inlineStr">
        <is>
          <t>ІКІ</t>
        </is>
      </c>
      <c r="M590" s="30" t="inlineStr">
        <is>
          <t>Да</t>
        </is>
      </c>
      <c r="N590" s="30" t="n"/>
      <c r="O590" s="30" t="n"/>
      <c r="P590" s="30" t="n"/>
      <c r="Q590" s="30" t="n"/>
      <c r="R590" s="63" t="inlineStr">
        <is>
          <t xml:space="preserve">Saburova, Svetlana ; Saburova, S. ; Saburova, S ; </t>
        </is>
      </c>
      <c r="S590" s="13" t="n"/>
      <c r="T590" s="13" t="n"/>
      <c r="U590" s="13" t="n"/>
      <c r="V590" s="13" t="n"/>
      <c r="W590" s="13" t="n"/>
      <c r="X590" s="13" t="n"/>
      <c r="Y590" s="13" t="n"/>
      <c r="Z590" s="13" t="n"/>
    </row>
    <row r="591" ht="15.75" customHeight="1" s="303">
      <c r="A591" s="34" t="n">
        <v>1665</v>
      </c>
      <c r="B591" s="49" t="inlineStr">
        <is>
          <t>САВЧЕНКО ІГОР ВАСИЛЬОВИЧ</t>
        </is>
      </c>
      <c r="C591" s="135" t="inlineStr">
        <is>
          <t>http://orcid.org/0000-0002-1329-4621</t>
        </is>
      </c>
      <c r="D591" s="127" t="inlineStr">
        <is>
          <t>https://www.scopus.com/authid/detail.uri?authorId=15838132300</t>
        </is>
      </c>
      <c r="E591" s="313" t="n">
        <v>3</v>
      </c>
      <c r="F591" s="313" t="n">
        <v>0</v>
      </c>
      <c r="G591" s="313" t="n">
        <v>0</v>
      </c>
      <c r="H591" s="51" t="n"/>
      <c r="I591" s="51" t="n"/>
      <c r="J591" s="51" t="n"/>
      <c r="K591" s="38" t="n">
        <v>4</v>
      </c>
      <c r="L591" s="40" t="n"/>
      <c r="M591" s="40" t="inlineStr">
        <is>
          <t>Нет</t>
        </is>
      </c>
      <c r="N591" s="40" t="n"/>
      <c r="O591" s="40" t="n"/>
      <c r="P591" s="40" t="n"/>
      <c r="Q591" s="40" t="n"/>
      <c r="R591" s="82" t="inlineStr">
        <is>
          <t>Savchenko, I. V.</t>
        </is>
      </c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 s="303">
      <c r="A592" s="34" t="n">
        <v>3449</v>
      </c>
      <c r="B592" s="49" t="inlineStr">
        <is>
          <t>САВЧЕНКО ІННА ВАЛЕНТИНІВНА</t>
        </is>
      </c>
      <c r="C592" s="128" t="n"/>
      <c r="D592" s="51" t="n"/>
      <c r="E592" s="315" t="n"/>
      <c r="F592" s="315" t="n"/>
      <c r="G592" s="315" t="n"/>
      <c r="H592" s="51" t="n"/>
      <c r="I592" s="51" t="n"/>
      <c r="J592" s="51" t="n"/>
      <c r="K592" s="38" t="n">
        <v>1</v>
      </c>
      <c r="L592" s="40" t="inlineStr">
        <is>
          <t>ІМ</t>
        </is>
      </c>
      <c r="M592" s="40" t="inlineStr">
        <is>
          <t>Нет</t>
        </is>
      </c>
      <c r="N592" s="40" t="n"/>
      <c r="O592" s="40" t="n"/>
      <c r="P592" s="40" t="n"/>
      <c r="Q592" s="40" t="n"/>
      <c r="R592" s="52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 s="303">
      <c r="A593" s="22" t="n">
        <v>343</v>
      </c>
      <c r="B593" s="23" t="inlineStr">
        <is>
          <t>САЄНКО ВОЛОДИМИР ІВАНОВИЧ</t>
        </is>
      </c>
      <c r="C593" s="131" t="inlineStr">
        <is>
          <t>https://orcid.org/0000-0002-1596-9629</t>
        </is>
      </c>
      <c r="D593" s="126" t="inlineStr">
        <is>
          <t>https://www.scopus.com/authid/detail.uri?authorId=36182104500</t>
        </is>
      </c>
      <c r="E593" s="313" t="n">
        <v>8</v>
      </c>
      <c r="F593" s="313" t="n">
        <v>7</v>
      </c>
      <c r="G593" s="313" t="n">
        <v>1</v>
      </c>
      <c r="H593" s="100" t="n">
        <v>4</v>
      </c>
      <c r="I593" s="100" t="n">
        <v>3</v>
      </c>
      <c r="J593" s="100" t="n">
        <v>1</v>
      </c>
      <c r="K593" s="28" t="n">
        <v>43</v>
      </c>
      <c r="L593" s="44" t="inlineStr">
        <is>
          <t>ІУС</t>
        </is>
      </c>
      <c r="M593" s="30" t="inlineStr">
        <is>
          <t>Да</t>
        </is>
      </c>
      <c r="N593" s="30" t="n"/>
      <c r="O593" s="30" t="n"/>
      <c r="P593" s="30" t="n"/>
      <c r="Q593" s="30" t="n"/>
      <c r="R593" s="63" t="inlineStr">
        <is>
          <t xml:space="preserve">Sayenko, Vladimir ; Sayenko, V. ; Sayenko, Volodymir ; Sayenko, V ; </t>
        </is>
      </c>
      <c r="S593" s="13" t="n"/>
      <c r="T593" s="13" t="n"/>
      <c r="U593" s="13" t="n"/>
      <c r="V593" s="13" t="n"/>
      <c r="W593" s="13" t="n"/>
      <c r="X593" s="13" t="n"/>
      <c r="Y593" s="13" t="n"/>
      <c r="Z593" s="13" t="n"/>
    </row>
    <row r="594" ht="15.75" customHeight="1" s="303">
      <c r="A594" s="22" t="n">
        <v>6031</v>
      </c>
      <c r="B594" s="23" t="inlineStr">
        <is>
          <t>САЄНКО ОЛЕНА ОЛЕКСАНДРІВНА</t>
        </is>
      </c>
      <c r="C594" s="101" t="n"/>
      <c r="D594" s="47" t="n"/>
      <c r="E594" s="321" t="n"/>
      <c r="F594" s="315" t="n"/>
      <c r="G594" s="315" t="n"/>
      <c r="H594" s="47" t="n"/>
      <c r="I594" s="47" t="n"/>
      <c r="J594" s="47" t="n"/>
      <c r="K594" s="28" t="n">
        <v>0</v>
      </c>
      <c r="L594" s="29" t="inlineStr">
        <is>
          <t>ІКІ</t>
        </is>
      </c>
      <c r="M594" s="30" t="inlineStr">
        <is>
          <t>Да</t>
        </is>
      </c>
      <c r="N594" s="30" t="n"/>
      <c r="O594" s="30" t="n"/>
      <c r="P594" s="30" t="n"/>
      <c r="Q594" s="30" t="n"/>
      <c r="R594" s="12" t="n"/>
      <c r="S594" s="13" t="n"/>
      <c r="T594" s="13" t="n"/>
      <c r="U594" s="13" t="n"/>
      <c r="V594" s="13" t="n"/>
      <c r="W594" s="13" t="n"/>
      <c r="X594" s="13" t="n"/>
      <c r="Y594" s="13" t="n"/>
      <c r="Z594" s="13" t="n"/>
    </row>
    <row r="595" ht="15.75" customHeight="1" s="303">
      <c r="A595" s="22" t="n">
        <v>5495</v>
      </c>
      <c r="B595" s="23" t="inlineStr">
        <is>
          <t>САЙКІВСЬКА ЛІЛІЯ ФЕДОРІВНА</t>
        </is>
      </c>
      <c r="C595" s="131" t="inlineStr">
        <is>
          <t>http://orcid.org/0000-0002-4139-7732</t>
        </is>
      </c>
      <c r="D595" s="126" t="inlineStr">
        <is>
          <t>https://www.scopus.com/authid/detail.uri?authorId=57210371663</t>
        </is>
      </c>
      <c r="E595" s="313" t="n">
        <v>5</v>
      </c>
      <c r="F595" s="313" t="n">
        <v>29</v>
      </c>
      <c r="G595" s="313" t="n">
        <v>3</v>
      </c>
      <c r="H595" s="100" t="n">
        <v>2</v>
      </c>
      <c r="I595" s="100" t="n">
        <v>0</v>
      </c>
      <c r="J595" s="100" t="n">
        <v>0</v>
      </c>
      <c r="K595" s="28" t="n">
        <v>37</v>
      </c>
      <c r="L595" s="44" t="inlineStr">
        <is>
          <t>РТІКС</t>
        </is>
      </c>
      <c r="M595" s="30" t="inlineStr">
        <is>
          <t>Да</t>
        </is>
      </c>
      <c r="N595" s="30" t="n"/>
      <c r="O595" s="30" t="n"/>
      <c r="P595" s="30" t="n"/>
      <c r="Q595" s="30" t="n"/>
      <c r="R595" s="63" t="inlineStr">
        <is>
          <t xml:space="preserve">Saikivska, L. F. ; Saikivska, Liliia ; Saykovskaya, L. F. ; </t>
        </is>
      </c>
      <c r="S595" s="13" t="n"/>
      <c r="T595" s="13" t="n"/>
      <c r="U595" s="13" t="n"/>
      <c r="V595" s="13" t="n"/>
      <c r="W595" s="13" t="n"/>
      <c r="X595" s="13" t="n"/>
      <c r="Y595" s="13" t="n"/>
      <c r="Z595" s="13" t="n"/>
    </row>
    <row r="596" ht="15.75" customHeight="1" s="303">
      <c r="A596" s="22" t="n">
        <v>4030</v>
      </c>
      <c r="B596" s="23" t="inlineStr">
        <is>
          <t>САКАЛО ЄВГЕН СЕРГІЙОВИЧ</t>
        </is>
      </c>
      <c r="C596" s="131" t="inlineStr">
        <is>
          <t>https://orcid.org/0000-0002-3515-3619</t>
        </is>
      </c>
      <c r="D596" s="47" t="n"/>
      <c r="E596" s="315" t="n"/>
      <c r="F596" s="315" t="n"/>
      <c r="G596" s="315" t="n"/>
      <c r="H596" s="47" t="n"/>
      <c r="I596" s="47" t="n"/>
      <c r="J596" s="47" t="n"/>
      <c r="K596" s="28" t="n">
        <v>6</v>
      </c>
      <c r="L596" s="29" t="inlineStr">
        <is>
          <t>Інф.</t>
        </is>
      </c>
      <c r="M596" s="30" t="inlineStr">
        <is>
          <t>Да</t>
        </is>
      </c>
      <c r="N596" s="30" t="n"/>
      <c r="O596" s="30" t="n"/>
      <c r="P596" s="30" t="n"/>
      <c r="Q596" s="30" t="n"/>
      <c r="R596" s="12" t="n"/>
      <c r="S596" s="13" t="n"/>
      <c r="T596" s="13" t="n"/>
      <c r="U596" s="13" t="n"/>
      <c r="V596" s="13" t="n"/>
      <c r="W596" s="13" t="n"/>
      <c r="X596" s="13" t="n"/>
      <c r="Y596" s="13" t="n"/>
      <c r="Z596" s="13" t="n"/>
    </row>
    <row r="597" ht="15.75" customHeight="1" s="303">
      <c r="A597" s="22" t="n">
        <v>391</v>
      </c>
      <c r="B597" s="23" t="inlineStr">
        <is>
          <t>САКАЛО СЕРГІЙ МИКОЛАЙОВИЧ</t>
        </is>
      </c>
      <c r="C597" s="131" t="inlineStr">
        <is>
          <t>http://orcid.org/0000-0002-7178-3028</t>
        </is>
      </c>
      <c r="D597" s="126" t="inlineStr">
        <is>
          <t>https://www.scopus.com/authid/detail.uri?authorId=15770281300</t>
        </is>
      </c>
      <c r="E597" s="317" t="n">
        <v>12</v>
      </c>
      <c r="F597" s="313" t="n">
        <v>6</v>
      </c>
      <c r="G597" s="313" t="n">
        <v>1</v>
      </c>
      <c r="H597" s="100" t="n">
        <v>1</v>
      </c>
      <c r="I597" s="100" t="n">
        <v>0</v>
      </c>
      <c r="J597" s="100" t="n">
        <v>0</v>
      </c>
      <c r="K597" s="28" t="n">
        <v>6</v>
      </c>
      <c r="L597" s="39" t="n"/>
      <c r="M597" s="30" t="inlineStr">
        <is>
          <t>Да</t>
        </is>
      </c>
      <c r="N597" s="30" t="n"/>
      <c r="O597" s="30" t="n"/>
      <c r="P597" s="30" t="n"/>
      <c r="Q597" s="30" t="n"/>
      <c r="R597" s="63" t="inlineStr">
        <is>
          <t>Sakalo, Sergey N. ; Sakalo, Sergey ; Sakalo, Sergiy ; Sakalo, S. N. ; Sakalo, SN ; Sakalo, S ;</t>
        </is>
      </c>
      <c r="S597" s="13" t="n"/>
      <c r="T597" s="13" t="n"/>
      <c r="U597" s="13" t="n"/>
      <c r="V597" s="13" t="n"/>
      <c r="W597" s="13" t="n"/>
      <c r="X597" s="13" t="n"/>
      <c r="Y597" s="13" t="n"/>
      <c r="Z597" s="13" t="n"/>
    </row>
    <row r="598" ht="15.75" customHeight="1" s="303">
      <c r="A598" s="22" t="n">
        <v>6645</v>
      </c>
      <c r="B598" s="23" t="inlineStr">
        <is>
          <t>САМАНЦОВ ОЛЕКСАНДР ОЛЕКСАНДРОВИЧ</t>
        </is>
      </c>
      <c r="C598" s="131" t="inlineStr">
        <is>
          <t>https://orcid.org/0000-0002-4788-4144</t>
        </is>
      </c>
      <c r="D598" s="139" t="n"/>
      <c r="E598" s="315" t="n"/>
      <c r="F598" s="315" t="n"/>
      <c r="G598" s="315" t="n"/>
      <c r="H598" s="100" t="n">
        <v>1</v>
      </c>
      <c r="I598" s="100" t="n">
        <v>0</v>
      </c>
      <c r="J598" s="100" t="n">
        <v>0</v>
      </c>
      <c r="K598" s="28" t="n">
        <v>0</v>
      </c>
      <c r="L598" s="44" t="inlineStr">
        <is>
          <t>ПІ</t>
        </is>
      </c>
      <c r="M598" s="30" t="inlineStr">
        <is>
          <t>Да</t>
        </is>
      </c>
      <c r="N598" s="30" t="n"/>
      <c r="O598" s="30" t="n"/>
      <c r="P598" s="30" t="n"/>
      <c r="Q598" s="30" t="n"/>
      <c r="R598" s="74" t="inlineStr">
        <is>
          <t>Samantsov, O. ; Samantsov, O ; Samantsov, Oleksandr</t>
        </is>
      </c>
      <c r="S598" s="13" t="n"/>
      <c r="T598" s="13" t="n"/>
      <c r="U598" s="13" t="n"/>
      <c r="V598" s="13" t="n"/>
      <c r="W598" s="13" t="n"/>
      <c r="X598" s="13" t="n"/>
      <c r="Y598" s="13" t="n"/>
      <c r="Z598" s="13" t="n"/>
    </row>
    <row r="599" ht="15.75" customHeight="1" s="303">
      <c r="A599" s="22" t="n">
        <v>1073</v>
      </c>
      <c r="B599" s="23" t="inlineStr">
        <is>
          <t>САМОФАЛОВ ЛЕОНІД ДМИТРОВИЧ</t>
        </is>
      </c>
      <c r="C599" s="131" t="inlineStr">
        <is>
          <t>http://orcid.org/0000-0003-2041-1942</t>
        </is>
      </c>
      <c r="D599" s="139" t="n"/>
      <c r="E599" s="315" t="n"/>
      <c r="F599" s="315" t="n"/>
      <c r="G599" s="315" t="n"/>
      <c r="H599" s="47" t="n"/>
      <c r="I599" s="47" t="n"/>
      <c r="J599" s="47" t="n"/>
      <c r="K599" s="28" t="n">
        <v>2</v>
      </c>
      <c r="L599" s="44" t="inlineStr">
        <is>
          <t>ПІ</t>
        </is>
      </c>
      <c r="M599" s="30" t="inlineStr">
        <is>
          <t>Да</t>
        </is>
      </c>
      <c r="N599" s="30" t="n"/>
      <c r="O599" s="30" t="n"/>
      <c r="P599" s="30" t="n"/>
      <c r="Q599" s="30" t="n"/>
      <c r="R599" s="12" t="n"/>
      <c r="S599" s="13" t="n"/>
      <c r="T599" s="13" t="n"/>
      <c r="U599" s="13" t="n"/>
      <c r="V599" s="13" t="n"/>
      <c r="W599" s="13" t="n"/>
      <c r="X599" s="13" t="n"/>
      <c r="Y599" s="13" t="n"/>
      <c r="Z599" s="13" t="n"/>
    </row>
    <row r="600" ht="15.75" customHeight="1" s="303">
      <c r="A600" s="22" t="n">
        <v>257</v>
      </c>
      <c r="B600" s="23" t="inlineStr">
        <is>
          <t>САРАНЧА СЕРГІЙ МИКОЛАЙОВИЧ</t>
        </is>
      </c>
      <c r="C600" s="131" t="inlineStr">
        <is>
          <t>https://orcid.org/0000-0003-1275-6481</t>
        </is>
      </c>
      <c r="D600" s="126" t="inlineStr">
        <is>
          <t>https://www.scopus.com/authid/detail.uri?authorId=9637928200</t>
        </is>
      </c>
      <c r="E600" s="313" t="n">
        <v>1</v>
      </c>
      <c r="F600" s="313" t="n">
        <v>0</v>
      </c>
      <c r="G600" s="313" t="n">
        <v>0</v>
      </c>
      <c r="H600" s="47" t="n"/>
      <c r="I600" s="47" t="n"/>
      <c r="J600" s="47" t="n"/>
      <c r="K600" s="28" t="n">
        <v>4</v>
      </c>
      <c r="L600" s="29" t="n"/>
      <c r="M600" s="30" t="inlineStr">
        <is>
          <t>Да</t>
        </is>
      </c>
      <c r="N600" s="30" t="n"/>
      <c r="O600" s="30" t="n"/>
      <c r="P600" s="30" t="n"/>
      <c r="Q600" s="30" t="n"/>
      <c r="R600" s="63" t="inlineStr">
        <is>
          <t>Sarancha, S. N. ; Sarancha, S. N.</t>
        </is>
      </c>
      <c r="S600" s="13" t="n"/>
      <c r="T600" s="13" t="n"/>
      <c r="U600" s="13" t="n"/>
      <c r="V600" s="13" t="n"/>
      <c r="W600" s="13" t="n"/>
      <c r="X600" s="13" t="n"/>
      <c r="Y600" s="13" t="n"/>
      <c r="Z600" s="13" t="n"/>
    </row>
    <row r="601" ht="15.75" customHeight="1" s="303">
      <c r="A601" s="22" t="n">
        <v>7899</v>
      </c>
      <c r="B601" s="23" t="inlineStr">
        <is>
          <t>САСНИК СВІТЛАНА МИХАЙЛІВНА</t>
        </is>
      </c>
      <c r="C601" s="101" t="n"/>
      <c r="D601" s="139" t="n"/>
      <c r="E601" s="315" t="n"/>
      <c r="F601" s="315" t="n"/>
      <c r="G601" s="315" t="n"/>
      <c r="H601" s="47" t="n"/>
      <c r="I601" s="47" t="n"/>
      <c r="J601" s="47" t="n"/>
      <c r="K601" s="28" t="n">
        <v>0</v>
      </c>
      <c r="L601" s="39" t="inlineStr">
        <is>
          <t>ІМ</t>
        </is>
      </c>
      <c r="M601" s="30" t="inlineStr">
        <is>
          <t>Да</t>
        </is>
      </c>
      <c r="N601" s="30" t="n"/>
      <c r="O601" s="30" t="n"/>
      <c r="P601" s="30" t="n"/>
      <c r="Q601" s="30" t="n"/>
      <c r="R601" s="12" t="n"/>
      <c r="S601" s="13" t="n"/>
      <c r="T601" s="13" t="n"/>
      <c r="U601" s="13" t="n"/>
      <c r="V601" s="13" t="n"/>
      <c r="W601" s="13" t="n"/>
      <c r="X601" s="13" t="n"/>
      <c r="Y601" s="13" t="n"/>
      <c r="Z601" s="13" t="n"/>
    </row>
    <row r="602" ht="15.75" customHeight="1" s="303">
      <c r="A602" s="22" t="n">
        <v>5439</v>
      </c>
      <c r="B602" s="23" t="inlineStr">
        <is>
          <t>САЦЮК ВАСИЛЬ ВАСИЛЬОВИЧ</t>
        </is>
      </c>
      <c r="C602" s="101" t="n"/>
      <c r="D602" s="139" t="n"/>
      <c r="E602" s="315" t="n"/>
      <c r="F602" s="315" t="n"/>
      <c r="G602" s="315" t="n"/>
      <c r="H602" s="47" t="n"/>
      <c r="I602" s="47" t="n"/>
      <c r="J602" s="47" t="n"/>
      <c r="K602" s="28" t="n">
        <v>0</v>
      </c>
      <c r="L602" s="29" t="n"/>
      <c r="M602" s="30" t="inlineStr">
        <is>
          <t>Да</t>
        </is>
      </c>
      <c r="N602" s="30" t="n"/>
      <c r="O602" s="30" t="n"/>
      <c r="P602" s="30" t="n"/>
      <c r="Q602" s="30" t="n"/>
      <c r="R602" s="12" t="n"/>
      <c r="S602" s="13" t="n"/>
      <c r="T602" s="13" t="n"/>
      <c r="U602" s="13" t="n"/>
      <c r="V602" s="13" t="n"/>
      <c r="W602" s="13" t="n"/>
      <c r="X602" s="13" t="n"/>
      <c r="Y602" s="13" t="n"/>
      <c r="Z602" s="13" t="n"/>
    </row>
    <row r="603" ht="15.75" customHeight="1" s="303">
      <c r="A603" s="22" t="n">
        <v>1252</v>
      </c>
      <c r="B603" s="23" t="inlineStr">
        <is>
          <t>СВИД ІРИНА ВІКТОРІВНА</t>
        </is>
      </c>
      <c r="C603" s="131" t="inlineStr">
        <is>
          <t>http://orcid.org/0000-0002-4635-6542</t>
        </is>
      </c>
      <c r="D603" s="126" t="inlineStr">
        <is>
          <t>https://www.scopus.com/authid/detail.uri?authorId=23974032700</t>
        </is>
      </c>
      <c r="E603" s="317" t="n">
        <v>49</v>
      </c>
      <c r="F603" s="313" t="n">
        <v>310</v>
      </c>
      <c r="G603" s="313" t="n">
        <v>13</v>
      </c>
      <c r="H603" s="100" t="n">
        <v>14</v>
      </c>
      <c r="I603" s="100" t="n">
        <v>17</v>
      </c>
      <c r="J603" s="100" t="n">
        <v>2</v>
      </c>
      <c r="K603" s="28" t="n">
        <v>1</v>
      </c>
      <c r="L603" s="44" t="inlineStr">
        <is>
          <t>МТС</t>
        </is>
      </c>
      <c r="M603" s="30" t="inlineStr">
        <is>
          <t>Да</t>
        </is>
      </c>
      <c r="N603" s="30" t="n"/>
      <c r="O603" s="30" t="n"/>
      <c r="P603" s="30" t="n"/>
      <c r="Q603" s="30" t="n"/>
      <c r="R603" s="63" t="inlineStr">
        <is>
          <t>Svyd, I. V. ; Svid, Iren ; Svyd, Iryna ; Svyd, Iryna V.</t>
        </is>
      </c>
      <c r="S603" s="13" t="n"/>
      <c r="T603" s="13" t="n"/>
      <c r="U603" s="13" t="n"/>
      <c r="V603" s="13" t="n"/>
      <c r="W603" s="13" t="n"/>
      <c r="X603" s="13" t="n"/>
      <c r="Y603" s="13" t="n"/>
      <c r="Z603" s="13" t="n"/>
    </row>
    <row r="604" ht="15.75" customHeight="1" s="303">
      <c r="A604" s="34" t="n">
        <v>6171</v>
      </c>
      <c r="B604" s="49" t="inlineStr">
        <is>
          <t>СВИРИДОВ АРТЕМ СЕРГІЙОВИЧ</t>
        </is>
      </c>
      <c r="C604" s="128" t="n"/>
      <c r="D604" s="127" t="inlineStr">
        <is>
          <t>https://www.scopus.com/authid/detail.uri?authorId=57203148553</t>
        </is>
      </c>
      <c r="E604" s="313" t="n">
        <v>2</v>
      </c>
      <c r="F604" s="313" t="n">
        <v>32</v>
      </c>
      <c r="G604" s="313" t="n">
        <v>2</v>
      </c>
      <c r="H604" s="51" t="n"/>
      <c r="I604" s="37" t="n"/>
      <c r="J604" s="37" t="n"/>
      <c r="K604" s="38" t="n">
        <v>2</v>
      </c>
      <c r="L604" s="40" t="n"/>
      <c r="M604" s="40" t="inlineStr">
        <is>
          <t>Нет</t>
        </is>
      </c>
      <c r="N604" s="40" t="n"/>
      <c r="O604" s="40" t="n"/>
      <c r="P604" s="40" t="n"/>
      <c r="Q604" s="40" t="n"/>
      <c r="R604" s="82" t="inlineStr">
        <is>
          <t>Svyrydov, Artem</t>
        </is>
      </c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 s="303">
      <c r="A605" s="22" t="n">
        <v>571</v>
      </c>
      <c r="B605" s="23" t="inlineStr">
        <is>
          <t>СВІДЕРСЬКА ЛЮДМИЛА ІВАНІВНА</t>
        </is>
      </c>
      <c r="C605" s="101" t="n"/>
      <c r="D605" s="140" t="inlineStr">
        <is>
          <t>https://www.scopus.com/authid/detail.uri?authorId=9633922200</t>
        </is>
      </c>
      <c r="E605" s="313" t="n">
        <v>2</v>
      </c>
      <c r="F605" s="313" t="n">
        <v>0</v>
      </c>
      <c r="G605" s="313" t="n">
        <v>0</v>
      </c>
      <c r="H605" s="47" t="n"/>
      <c r="I605" s="47" t="n"/>
      <c r="J605" s="47" t="n"/>
      <c r="K605" s="28" t="n">
        <v>3</v>
      </c>
      <c r="L605" s="44" t="inlineStr">
        <is>
          <t>МЕЕПП</t>
        </is>
      </c>
      <c r="M605" s="30" t="inlineStr">
        <is>
          <t>Да</t>
        </is>
      </c>
      <c r="N605" s="30" t="n"/>
      <c r="O605" s="30" t="n"/>
      <c r="P605" s="30" t="n"/>
      <c r="Q605" s="30" t="n"/>
      <c r="R605" s="63" t="inlineStr">
        <is>
          <t>Sviderskaya, L. I.</t>
        </is>
      </c>
      <c r="S605" s="13" t="n"/>
      <c r="T605" s="13" t="n"/>
      <c r="U605" s="13" t="n"/>
      <c r="V605" s="13" t="n"/>
      <c r="W605" s="13" t="n"/>
      <c r="X605" s="13" t="n"/>
      <c r="Y605" s="13" t="n"/>
      <c r="Z605" s="13" t="n"/>
    </row>
    <row r="606" ht="15.75" customHeight="1" s="303">
      <c r="A606" s="22" t="n">
        <v>7885</v>
      </c>
      <c r="B606" s="23" t="inlineStr">
        <is>
          <t>СЕВОСТЬЯНОВА КАТЕРИНА АНАТОЛІЇВНА</t>
        </is>
      </c>
      <c r="C606" s="131" t="inlineStr">
        <is>
          <t>https://orcid.org/0000-0003-0128-5848</t>
        </is>
      </c>
      <c r="D606" s="141" t="n"/>
      <c r="E606" s="315" t="n"/>
      <c r="F606" s="315" t="n"/>
      <c r="G606" s="315" t="n"/>
      <c r="H606" s="47" t="n"/>
      <c r="I606" s="47" t="n"/>
      <c r="J606" s="47" t="n"/>
      <c r="K606" s="28" t="n">
        <v>0</v>
      </c>
      <c r="L606" s="44" t="inlineStr">
        <is>
          <t>ІУС</t>
        </is>
      </c>
      <c r="M606" s="30" t="inlineStr">
        <is>
          <t>Да</t>
        </is>
      </c>
      <c r="N606" s="30" t="n"/>
      <c r="O606" s="30" t="n"/>
      <c r="P606" s="30" t="n"/>
      <c r="Q606" s="30" t="n"/>
      <c r="R606" s="12" t="n"/>
      <c r="S606" s="13" t="n"/>
      <c r="T606" s="13" t="n"/>
      <c r="U606" s="13" t="n"/>
      <c r="V606" s="13" t="n"/>
      <c r="W606" s="13" t="n"/>
      <c r="X606" s="13" t="n"/>
      <c r="Y606" s="13" t="n"/>
      <c r="Z606" s="13" t="n"/>
    </row>
    <row r="607" ht="15.75" customHeight="1" s="303">
      <c r="A607" s="22" t="n">
        <v>7276</v>
      </c>
      <c r="B607" s="23" t="inlineStr">
        <is>
          <t>СЕВОСТЬЯНОВА ОЛЕНА МИКОЛАЇВНА</t>
        </is>
      </c>
      <c r="C607" s="101" t="n"/>
      <c r="D607" s="141" t="n"/>
      <c r="E607" s="315" t="n"/>
      <c r="F607" s="315" t="n"/>
      <c r="G607" s="315" t="n"/>
      <c r="H607" s="47" t="n"/>
      <c r="I607" s="47" t="n"/>
      <c r="J607" s="47" t="n"/>
      <c r="K607" s="28" t="n">
        <v>0</v>
      </c>
      <c r="L607" s="29" t="n"/>
      <c r="M607" s="30" t="inlineStr">
        <is>
          <t>Да</t>
        </is>
      </c>
      <c r="N607" s="30" t="n"/>
      <c r="O607" s="30" t="n"/>
      <c r="P607" s="30" t="n"/>
      <c r="Q607" s="30" t="n"/>
      <c r="R607" s="12" t="n"/>
      <c r="S607" s="13" t="n"/>
      <c r="T607" s="13" t="n"/>
      <c r="U607" s="13" t="n"/>
      <c r="V607" s="13" t="n"/>
      <c r="W607" s="13" t="n"/>
      <c r="X607" s="13" t="n"/>
      <c r="Y607" s="13" t="n"/>
      <c r="Z607" s="13" t="n"/>
    </row>
    <row r="608" ht="15.75" customHeight="1" s="303">
      <c r="A608" s="22" t="n">
        <v>4802</v>
      </c>
      <c r="B608" s="23" t="inlineStr">
        <is>
          <t>СЕЗОНОВА ІРИНА КОСТЯНТИНІВНА</t>
        </is>
      </c>
      <c r="C608" s="131" t="inlineStr">
        <is>
          <t>https://orcid.org/0000-0002-9396-7434</t>
        </is>
      </c>
      <c r="D608" s="126" t="inlineStr">
        <is>
          <t>https://www.scopus.com/authid/detail.uri?authorId=15519673800</t>
        </is>
      </c>
      <c r="E608" s="313" t="n">
        <v>4</v>
      </c>
      <c r="F608" s="313" t="n">
        <v>2</v>
      </c>
      <c r="G608" s="313" t="n">
        <v>1</v>
      </c>
      <c r="H608" s="100" t="n">
        <v>2</v>
      </c>
      <c r="I608" s="100" t="n">
        <v>1</v>
      </c>
      <c r="J608" s="100" t="n">
        <v>1</v>
      </c>
      <c r="K608" s="28" t="n">
        <v>1</v>
      </c>
      <c r="L608" s="44" t="inlineStr">
        <is>
          <t>КІТАМ</t>
        </is>
      </c>
      <c r="M608" s="30" t="inlineStr">
        <is>
          <t>Да</t>
        </is>
      </c>
      <c r="N608" s="30" t="n"/>
      <c r="O608" s="30" t="n"/>
      <c r="P608" s="30" t="n"/>
      <c r="Q608" s="30" t="n"/>
      <c r="R608" s="63" t="inlineStr">
        <is>
          <t xml:space="preserve">Sezonova, Iryna ; Konstantinovna, Sezonova Irina ; Sezonova, I. ; Sezonova, I ; Sezonova, IK 
</t>
        </is>
      </c>
      <c r="S608" s="13" t="n"/>
      <c r="T608" s="13" t="n"/>
      <c r="U608" s="13" t="n"/>
      <c r="V608" s="13" t="n"/>
      <c r="W608" s="13" t="n"/>
      <c r="X608" s="13" t="n"/>
      <c r="Y608" s="13" t="n"/>
      <c r="Z608" s="13" t="n"/>
    </row>
    <row r="609" ht="15.75" customHeight="1" s="303">
      <c r="A609" s="22" t="n">
        <v>2585</v>
      </c>
      <c r="B609" s="23" t="inlineStr">
        <is>
          <t>СЕЛЕВКО СЕРГІЙ МИКОЛАЙОВИЧ</t>
        </is>
      </c>
      <c r="C609" s="101" t="n"/>
      <c r="D609" s="126" t="inlineStr">
        <is>
          <t>https://www.scopus.com/authid/detail.uri?authorId=20434500500</t>
        </is>
      </c>
      <c r="E609" s="313" t="n">
        <v>3</v>
      </c>
      <c r="F609" s="313" t="n">
        <v>4</v>
      </c>
      <c r="G609" s="313" t="n">
        <v>1</v>
      </c>
      <c r="H609" s="47" t="n"/>
      <c r="I609" s="47" t="n"/>
      <c r="J609" s="47" t="n"/>
      <c r="K609" s="28" t="n">
        <v>5</v>
      </c>
      <c r="L609" s="29" t="inlineStr">
        <is>
          <t>ІКІ</t>
        </is>
      </c>
      <c r="M609" s="30" t="inlineStr">
        <is>
          <t>Да</t>
        </is>
      </c>
      <c r="N609" s="30" t="n"/>
      <c r="O609" s="30" t="n"/>
      <c r="P609" s="30" t="n"/>
      <c r="Q609" s="30" t="n"/>
      <c r="R609" s="63" t="inlineStr">
        <is>
          <t>Selevko, S. N.</t>
        </is>
      </c>
      <c r="S609" s="13" t="n"/>
      <c r="T609" s="13" t="n"/>
      <c r="U609" s="13" t="n"/>
      <c r="V609" s="13" t="n"/>
      <c r="W609" s="13" t="n"/>
      <c r="X609" s="13" t="n"/>
      <c r="Y609" s="13" t="n"/>
      <c r="Z609" s="13" t="n"/>
    </row>
    <row r="610" ht="15.75" customHeight="1" s="303">
      <c r="A610" s="22" t="n">
        <v>6649</v>
      </c>
      <c r="B610" s="23" t="inlineStr">
        <is>
          <t>СЕЛІВАНОВА КАРІНА ГРИГОРІВНА</t>
        </is>
      </c>
      <c r="C610" s="24" t="inlineStr">
        <is>
          <t>https://orcid.org/0000-0003-1002-0761</t>
        </is>
      </c>
      <c r="D610" s="126" t="inlineStr">
        <is>
          <t>https://www.scopus.com/authid/detail.uri?authorId=57191737209</t>
        </is>
      </c>
      <c r="E610" s="313" t="n">
        <v>13</v>
      </c>
      <c r="F610" s="313" t="n">
        <v>46</v>
      </c>
      <c r="G610" s="313" t="n">
        <v>5</v>
      </c>
      <c r="H610" s="100" t="n">
        <v>3</v>
      </c>
      <c r="I610" s="100" t="n">
        <v>2</v>
      </c>
      <c r="J610" s="100" t="n">
        <v>1</v>
      </c>
      <c r="K610" s="28" t="n">
        <v>37</v>
      </c>
      <c r="L610" s="29" t="inlineStr">
        <is>
          <t>БМІ</t>
        </is>
      </c>
      <c r="M610" s="30" t="inlineStr">
        <is>
          <t>Да</t>
        </is>
      </c>
      <c r="N610" s="30" t="n"/>
      <c r="O610" s="30" t="n"/>
      <c r="P610" s="30" t="n"/>
      <c r="Q610" s="30" t="n"/>
      <c r="R610" s="63" t="inlineStr">
        <is>
          <t>Selivanova, Karina G. ; Selivanova, Karina ; Selivanova, K. G. ; Selivanova, K.G.</t>
        </is>
      </c>
      <c r="S610" s="13" t="n"/>
      <c r="T610" s="13" t="n"/>
      <c r="U610" s="13" t="n"/>
      <c r="V610" s="13" t="n"/>
      <c r="W610" s="13" t="n"/>
      <c r="X610" s="13" t="n"/>
      <c r="Y610" s="13" t="n"/>
      <c r="Z610" s="13" t="n"/>
    </row>
    <row r="611" ht="15.75" customHeight="1" s="303">
      <c r="A611" s="22" t="n">
        <v>76</v>
      </c>
      <c r="B611" s="23" t="inlineStr">
        <is>
          <t>СЕМАШКО СВІТЛАНА АНАТОЛІЇВНА</t>
        </is>
      </c>
      <c r="C611" s="24" t="inlineStr">
        <is>
          <t>https://orcid.org/0000-0002-9628-1163</t>
        </is>
      </c>
      <c r="D611" s="141" t="n"/>
      <c r="E611" s="315" t="n"/>
      <c r="F611" s="315" t="n"/>
      <c r="G611" s="315" t="n"/>
      <c r="H611" s="47" t="n"/>
      <c r="I611" s="47" t="n"/>
      <c r="J611" s="47" t="n"/>
      <c r="K611" s="28" t="n">
        <v>1</v>
      </c>
      <c r="L611" s="44" t="inlineStr">
        <is>
          <t>ФВС</t>
        </is>
      </c>
      <c r="M611" s="30" t="inlineStr">
        <is>
          <t>Да</t>
        </is>
      </c>
      <c r="N611" s="30" t="n"/>
      <c r="O611" s="30" t="n"/>
      <c r="P611" s="30" t="n"/>
      <c r="Q611" s="30" t="n"/>
      <c r="R611" s="12" t="n"/>
      <c r="S611" s="13" t="n"/>
      <c r="T611" s="13" t="n"/>
      <c r="U611" s="13" t="n"/>
      <c r="V611" s="13" t="n"/>
      <c r="W611" s="13" t="n"/>
      <c r="X611" s="13" t="n"/>
      <c r="Y611" s="13" t="n"/>
      <c r="Z611" s="13" t="n"/>
    </row>
    <row r="612" ht="14.25" customHeight="1" s="303">
      <c r="A612" s="22" t="n">
        <v>389</v>
      </c>
      <c r="B612" s="23" t="inlineStr">
        <is>
          <t>СЕМЕНЕЦЬ ВАЛЕРІЙ ВАСИЛЬОВИЧ</t>
        </is>
      </c>
      <c r="C612" s="24" t="inlineStr">
        <is>
          <t>https://orcid.org/0000-0001-8969-2143</t>
        </is>
      </c>
      <c r="D612" s="126" t="inlineStr">
        <is>
          <t>https://www.scopus.com/authid/detail.uri?authorId=25929592700</t>
        </is>
      </c>
      <c r="E612" s="313" t="n">
        <v>51</v>
      </c>
      <c r="F612" s="313" t="n">
        <v>146</v>
      </c>
      <c r="G612" s="313" t="n">
        <v>7</v>
      </c>
      <c r="H612" s="100" t="n">
        <v>19</v>
      </c>
      <c r="I612" s="100" t="n">
        <v>12</v>
      </c>
      <c r="J612" s="100" t="n">
        <v>2</v>
      </c>
      <c r="K612" s="28" t="n">
        <v>214</v>
      </c>
      <c r="L612" s="29" t="inlineStr">
        <is>
          <t>БМІ</t>
        </is>
      </c>
      <c r="M612" s="30" t="inlineStr">
        <is>
          <t>Да</t>
        </is>
      </c>
      <c r="N612" s="30" t="n"/>
      <c r="O612" s="30" t="n"/>
      <c r="P612" s="30" t="n"/>
      <c r="Q612" s="30" t="n"/>
      <c r="R612" s="63" t="inlineStr">
        <is>
          <t>Semenets, Valerii V. ; Semenets, Valerii ; Semenets, Valery V. ; Semenets, V. ; Semenets, Valeriy ; Semenetc, V. V. ; Semenets, V. V. ; Semenets, V.V.</t>
        </is>
      </c>
      <c r="S612" s="13" t="n"/>
      <c r="T612" s="13" t="n"/>
      <c r="U612" s="13" t="n"/>
      <c r="V612" s="13" t="n"/>
      <c r="W612" s="13" t="n"/>
      <c r="X612" s="13" t="n"/>
      <c r="Y612" s="13" t="n"/>
      <c r="Z612" s="13" t="n"/>
    </row>
    <row r="613" ht="15.75" customHeight="1" s="303">
      <c r="A613" s="22" t="n">
        <v>5559</v>
      </c>
      <c r="B613" s="23" t="inlineStr">
        <is>
          <t>СЕМЕНЕЦЬ ЕВЕЛІНА ІВАНІВНА</t>
        </is>
      </c>
      <c r="C613" s="101" t="n"/>
      <c r="D613" s="141" t="n"/>
      <c r="E613" s="315" t="n"/>
      <c r="F613" s="315" t="n"/>
      <c r="G613" s="315" t="n"/>
      <c r="H613" s="47" t="n"/>
      <c r="I613" s="47" t="n"/>
      <c r="J613" s="47" t="n"/>
      <c r="K613" s="28" t="n">
        <v>0</v>
      </c>
      <c r="L613" s="39" t="inlineStr">
        <is>
          <t>ІМ</t>
        </is>
      </c>
      <c r="M613" s="30" t="inlineStr">
        <is>
          <t>Да</t>
        </is>
      </c>
      <c r="N613" s="30" t="n"/>
      <c r="O613" s="30" t="n"/>
      <c r="P613" s="30" t="n"/>
      <c r="Q613" s="30" t="n"/>
      <c r="R613" s="12" t="n"/>
      <c r="S613" s="13" t="n"/>
      <c r="T613" s="13" t="n"/>
      <c r="U613" s="13" t="n"/>
      <c r="V613" s="13" t="n"/>
      <c r="W613" s="13" t="n"/>
      <c r="X613" s="13" t="n"/>
      <c r="Y613" s="13" t="n"/>
      <c r="Z613" s="13" t="n"/>
    </row>
    <row r="614" ht="15.75" customHeight="1" s="303">
      <c r="A614" s="22" t="n">
        <v>4878</v>
      </c>
      <c r="B614" s="23" t="inlineStr">
        <is>
          <t>СЕРГІЄВА АЛЛА ВОЛОДИМИРІВНА</t>
        </is>
      </c>
      <c r="C614" s="24" t="inlineStr">
        <is>
          <t>https://orcid.org/0000-0001-8962-2452</t>
        </is>
      </c>
      <c r="D614" s="141" t="n"/>
      <c r="E614" s="315" t="n"/>
      <c r="F614" s="315" t="n"/>
      <c r="G614" s="315" t="n"/>
      <c r="H614" s="47" t="n"/>
      <c r="I614" s="47" t="n"/>
      <c r="J614" s="47" t="n"/>
      <c r="K614" s="28" t="n">
        <v>1</v>
      </c>
      <c r="L614" s="39" t="inlineStr">
        <is>
          <t>Укр.</t>
        </is>
      </c>
      <c r="M614" s="30" t="inlineStr">
        <is>
          <t>Да</t>
        </is>
      </c>
      <c r="N614" s="30" t="n"/>
      <c r="O614" s="30" t="n"/>
      <c r="P614" s="30" t="n"/>
      <c r="Q614" s="30" t="n"/>
      <c r="R614" s="12" t="inlineStr">
        <is>
          <t xml:space="preserve"> Serhiieva, Alla</t>
        </is>
      </c>
      <c r="S614" s="13" t="n"/>
      <c r="T614" s="13" t="n"/>
      <c r="U614" s="13" t="n"/>
      <c r="V614" s="13" t="n"/>
      <c r="W614" s="13" t="n"/>
      <c r="X614" s="13" t="n"/>
      <c r="Y614" s="13" t="n"/>
      <c r="Z614" s="13" t="n"/>
    </row>
    <row r="615" ht="15.75" customHeight="1" s="303">
      <c r="A615" s="34" t="n">
        <v>3231</v>
      </c>
      <c r="B615" s="49" t="inlineStr">
        <is>
          <t>СЕРГІЄНКО МАРИНА ПЕТРIВНА</t>
        </is>
      </c>
      <c r="C615" s="35" t="inlineStr">
        <is>
          <t>https://orcid.org/0000-0001-5906-6811</t>
        </is>
      </c>
      <c r="D615" s="127" t="inlineStr">
        <is>
          <t>https://www.scopus.com/authid/detail.uri?authorId=57214469857</t>
        </is>
      </c>
      <c r="E615" s="313" t="n">
        <v>5</v>
      </c>
      <c r="F615" s="313" t="n">
        <v>0</v>
      </c>
      <c r="G615" s="313" t="n">
        <v>0</v>
      </c>
      <c r="H615" s="37" t="n">
        <v>1</v>
      </c>
      <c r="I615" s="37" t="n">
        <v>0</v>
      </c>
      <c r="J615" s="37" t="n">
        <v>0</v>
      </c>
      <c r="K615" s="38" t="n">
        <v>41</v>
      </c>
      <c r="L615" s="40" t="n"/>
      <c r="M615" s="40" t="inlineStr">
        <is>
          <t>Нет</t>
        </is>
      </c>
      <c r="N615" s="40" t="n"/>
      <c r="O615" s="40" t="n"/>
      <c r="P615" s="40" t="n"/>
      <c r="Q615" s="40" t="n"/>
      <c r="R615" s="82" t="inlineStr">
        <is>
          <t>Serhiienko, Maryna P. ; Serhiienko, M. P. ; Serhiienko, Maryna</t>
        </is>
      </c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 s="303">
      <c r="A616" s="22" t="n">
        <v>118</v>
      </c>
      <c r="B616" s="23" t="inlineStr">
        <is>
          <t>СЕРГІЄНКО НАТАЛЯ ОЛЕГІВНА</t>
        </is>
      </c>
      <c r="C616" s="101" t="n"/>
      <c r="D616" s="141" t="n"/>
      <c r="E616" s="315" t="n"/>
      <c r="F616" s="315" t="n"/>
      <c r="G616" s="315" t="n"/>
      <c r="H616" s="47" t="n"/>
      <c r="I616" s="47" t="n"/>
      <c r="J616" s="47" t="n"/>
      <c r="K616" s="28" t="n">
        <v>0</v>
      </c>
      <c r="L616" s="39" t="inlineStr">
        <is>
          <t>ІМ</t>
        </is>
      </c>
      <c r="M616" s="30" t="inlineStr">
        <is>
          <t>Да</t>
        </is>
      </c>
      <c r="N616" s="30" t="n"/>
      <c r="O616" s="30" t="n"/>
      <c r="P616" s="30" t="n"/>
      <c r="Q616" s="30" t="n"/>
      <c r="R616" s="12" t="n"/>
      <c r="S616" s="13" t="n"/>
      <c r="T616" s="13" t="n"/>
      <c r="U616" s="13" t="n"/>
      <c r="V616" s="13" t="n"/>
      <c r="W616" s="13" t="n"/>
      <c r="X616" s="13" t="n"/>
      <c r="Y616" s="13" t="n"/>
      <c r="Z616" s="13" t="n"/>
    </row>
    <row r="617" ht="15.75" customHeight="1" s="303">
      <c r="A617" s="22" t="n">
        <v>573</v>
      </c>
      <c r="B617" s="23" t="inlineStr">
        <is>
          <t>СЕРГІЄНКО ТЕТЯНА МИКОЛАЇВНА</t>
        </is>
      </c>
      <c r="C617" s="24" t="inlineStr">
        <is>
          <t>https://orcid.org/0000-0002-4654-9248</t>
        </is>
      </c>
      <c r="D617" s="141" t="n"/>
      <c r="E617" s="315" t="n"/>
      <c r="F617" s="315" t="n"/>
      <c r="G617" s="315" t="n"/>
      <c r="H617" s="47" t="n"/>
      <c r="I617" s="47" t="n"/>
      <c r="J617" s="47" t="n"/>
      <c r="K617" s="28" t="n">
        <v>0</v>
      </c>
      <c r="L617" s="39" t="n"/>
      <c r="M617" s="30" t="inlineStr">
        <is>
          <t>Да</t>
        </is>
      </c>
      <c r="N617" s="30" t="n"/>
      <c r="O617" s="30" t="n"/>
      <c r="P617" s="30" t="n"/>
      <c r="Q617" s="30" t="n"/>
      <c r="R617" s="12" t="n"/>
      <c r="S617" s="13" t="n"/>
      <c r="T617" s="13" t="n"/>
      <c r="U617" s="13" t="n"/>
      <c r="V617" s="13" t="n"/>
      <c r="W617" s="13" t="n"/>
      <c r="X617" s="13" t="n"/>
      <c r="Y617" s="13" t="n"/>
      <c r="Z617" s="13" t="n"/>
    </row>
    <row r="618" ht="15.75" customHeight="1" s="303">
      <c r="A618" s="22" t="n">
        <v>4345</v>
      </c>
      <c r="B618" s="23" t="inlineStr">
        <is>
          <t>СЕРДЮК НАТАЛІЯ МИКОЛАЇВНА</t>
        </is>
      </c>
      <c r="C618" s="24" t="inlineStr">
        <is>
          <t>https://orcid.org/0000-0002-0107-4365</t>
        </is>
      </c>
      <c r="D618" s="126" t="inlineStr">
        <is>
          <t>https://www.scopus.com/authid/detail.uri?authorId=57215429760</t>
        </is>
      </c>
      <c r="E618" s="313" t="n">
        <v>5</v>
      </c>
      <c r="F618" s="313" t="n">
        <v>7</v>
      </c>
      <c r="G618" s="313" t="n">
        <v>2</v>
      </c>
      <c r="H618" s="47" t="n"/>
      <c r="I618" s="47" t="n"/>
      <c r="J618" s="47" t="n"/>
      <c r="K618" s="28" t="n">
        <v>24</v>
      </c>
      <c r="L618" s="44" t="inlineStr">
        <is>
          <t>КІТС</t>
        </is>
      </c>
      <c r="M618" s="30" t="inlineStr">
        <is>
          <t>Да</t>
        </is>
      </c>
      <c r="N618" s="30" t="n"/>
      <c r="O618" s="30" t="n"/>
      <c r="P618" s="30" t="n"/>
      <c r="Q618" s="30" t="n"/>
      <c r="R618" s="63" t="inlineStr">
        <is>
          <t>Serdiuk, N. ; Serdiuk, N. ; Serdiuk, Nataliia</t>
        </is>
      </c>
      <c r="S618" s="13" t="n"/>
      <c r="T618" s="13" t="n"/>
      <c r="U618" s="13" t="n"/>
      <c r="V618" s="13" t="n"/>
      <c r="W618" s="13" t="n"/>
      <c r="X618" s="13" t="n"/>
      <c r="Y618" s="13" t="n"/>
      <c r="Z618" s="13" t="n"/>
    </row>
    <row r="619" ht="15.75" customHeight="1" s="303">
      <c r="A619" s="22" t="n">
        <v>1788</v>
      </c>
      <c r="B619" s="23" t="inlineStr">
        <is>
          <t>СЕРЕДА ГАННА ЮРІЇВНА</t>
        </is>
      </c>
      <c r="C619" s="24" t="inlineStr">
        <is>
          <t>https://orcid.org/0000-0002-1802-2174</t>
        </is>
      </c>
      <c r="D619" s="141" t="n"/>
      <c r="E619" s="315" t="n"/>
      <c r="F619" s="315" t="n"/>
      <c r="G619" s="315" t="n"/>
      <c r="H619" s="47" t="n"/>
      <c r="I619" s="47" t="n"/>
      <c r="J619" s="47" t="n"/>
      <c r="K619" s="28" t="n">
        <v>0</v>
      </c>
      <c r="L619" s="39" t="inlineStr">
        <is>
          <t>ІМ</t>
        </is>
      </c>
      <c r="M619" s="30" t="inlineStr">
        <is>
          <t>Да</t>
        </is>
      </c>
      <c r="N619" s="30" t="n"/>
      <c r="O619" s="30" t="n"/>
      <c r="P619" s="30" t="n"/>
      <c r="Q619" s="30" t="n"/>
      <c r="R619" s="12" t="n"/>
      <c r="S619" s="13" t="n"/>
      <c r="T619" s="13" t="n"/>
      <c r="U619" s="13" t="n"/>
      <c r="V619" s="13" t="n"/>
      <c r="W619" s="13" t="n"/>
      <c r="X619" s="13" t="n"/>
      <c r="Y619" s="13" t="n"/>
      <c r="Z619" s="13" t="n"/>
    </row>
    <row r="620" ht="15.75" customHeight="1" s="303">
      <c r="A620" s="22" t="n">
        <v>861</v>
      </c>
      <c r="B620" s="23" t="inlineStr">
        <is>
          <t>СЕРЕДА ОЛЕНА ГРИГОРІВНА</t>
        </is>
      </c>
      <c r="C620" s="24" t="inlineStr">
        <is>
          <t>https://orcid.org/0000-0003-3579-0092</t>
        </is>
      </c>
      <c r="D620" s="141" t="n"/>
      <c r="E620" s="315" t="n"/>
      <c r="F620" s="315" t="n"/>
      <c r="G620" s="315" t="n"/>
      <c r="H620" s="47" t="n"/>
      <c r="I620" s="47" t="n"/>
      <c r="J620" s="47" t="n"/>
      <c r="K620" s="28" t="n">
        <v>0</v>
      </c>
      <c r="L620" s="44" t="inlineStr">
        <is>
          <t>ПМ</t>
        </is>
      </c>
      <c r="M620" s="30" t="inlineStr">
        <is>
          <t>Да</t>
        </is>
      </c>
      <c r="N620" s="30" t="n"/>
      <c r="O620" s="30" t="n"/>
      <c r="P620" s="30" t="n"/>
      <c r="Q620" s="30" t="n"/>
      <c r="R620" s="12" t="n"/>
      <c r="S620" s="13" t="n"/>
      <c r="T620" s="13" t="n"/>
      <c r="U620" s="13" t="n"/>
      <c r="V620" s="13" t="n"/>
      <c r="W620" s="13" t="n"/>
      <c r="X620" s="13" t="n"/>
      <c r="Y620" s="13" t="n"/>
      <c r="Z620" s="13" t="n"/>
    </row>
    <row r="621" ht="15.75" customHeight="1" s="303">
      <c r="A621" s="22" t="n">
        <v>7640</v>
      </c>
      <c r="B621" s="23" t="inlineStr">
        <is>
          <t>СЕРІКОВ МАКСИМ АНДРІЙОВИЧ</t>
        </is>
      </c>
      <c r="C621" s="101" t="n"/>
      <c r="D621" s="141" t="n"/>
      <c r="E621" s="315" t="n"/>
      <c r="F621" s="315" t="n"/>
      <c r="G621" s="315" t="n"/>
      <c r="H621" s="47" t="n"/>
      <c r="I621" s="47" t="n"/>
      <c r="J621" s="47" t="n"/>
      <c r="K621" s="28" t="n">
        <v>0</v>
      </c>
      <c r="L621" s="44" t="inlineStr">
        <is>
          <t>ІУС</t>
        </is>
      </c>
      <c r="M621" s="30" t="inlineStr">
        <is>
          <t>Да</t>
        </is>
      </c>
      <c r="N621" s="30" t="n"/>
      <c r="O621" s="30" t="n"/>
      <c r="P621" s="30" t="n"/>
      <c r="Q621" s="30" t="n"/>
      <c r="R621" s="12" t="n"/>
      <c r="S621" s="13" t="n"/>
      <c r="T621" s="13" t="n"/>
      <c r="U621" s="13" t="n"/>
      <c r="V621" s="13" t="n"/>
      <c r="W621" s="13" t="n"/>
      <c r="X621" s="13" t="n"/>
      <c r="Y621" s="13" t="n"/>
      <c r="Z621" s="13" t="n"/>
    </row>
    <row r="622" ht="15.75" customHeight="1" s="303">
      <c r="A622" s="22" t="n">
        <v>4313</v>
      </c>
      <c r="B622" s="23" t="inlineStr">
        <is>
          <t>СЄВЄРІНОВ ОЛЕКСАНДР ВАСИЛЬОВИЧ</t>
        </is>
      </c>
      <c r="C622" s="24" t="inlineStr">
        <is>
          <t>http://orcid.org/0000-0002-6327-6405</t>
        </is>
      </c>
      <c r="D622" s="141" t="n"/>
      <c r="E622" s="315" t="n"/>
      <c r="F622" s="315" t="n"/>
      <c r="G622" s="315" t="n"/>
      <c r="H622" s="47" t="n"/>
      <c r="I622" s="47" t="n"/>
      <c r="J622" s="47" t="n"/>
      <c r="K622" s="28" t="n">
        <v>0</v>
      </c>
      <c r="L622" s="29" t="inlineStr">
        <is>
          <t>БІТ</t>
        </is>
      </c>
      <c r="M622" s="30" t="inlineStr">
        <is>
          <t>Да</t>
        </is>
      </c>
      <c r="N622" s="30" t="n"/>
      <c r="O622" s="30" t="n"/>
      <c r="P622" s="30" t="n"/>
      <c r="Q622" s="30" t="n"/>
      <c r="R622" s="13" t="inlineStr">
        <is>
          <t>Sievierinov, O. ; Sievierinov, О.</t>
        </is>
      </c>
      <c r="S622" s="13" t="n"/>
      <c r="T622" s="13" t="n"/>
      <c r="U622" s="13" t="n"/>
      <c r="V622" s="13" t="n"/>
      <c r="W622" s="13" t="n"/>
      <c r="X622" s="13" t="n"/>
      <c r="Y622" s="13" t="n"/>
      <c r="Z622" s="13" t="n"/>
    </row>
    <row r="623" ht="15.75" customHeight="1" s="303">
      <c r="A623" s="34" t="n">
        <v>472</v>
      </c>
      <c r="B623" s="49" t="inlineStr">
        <is>
          <t>СИДОРЕНКО ГАЛИНА МИХАЙЛІВНА</t>
        </is>
      </c>
      <c r="C623" s="128" t="n"/>
      <c r="D623" s="142" t="n"/>
      <c r="E623" s="315" t="n"/>
      <c r="F623" s="315" t="n"/>
      <c r="G623" s="315" t="n"/>
      <c r="H623" s="51" t="n"/>
      <c r="I623" s="51" t="n"/>
      <c r="J623" s="51" t="n"/>
      <c r="K623" s="38" t="n">
        <v>0</v>
      </c>
      <c r="L623" s="40" t="n"/>
      <c r="M623" s="40" t="inlineStr">
        <is>
          <t>Нет</t>
        </is>
      </c>
      <c r="N623" s="40" t="n"/>
      <c r="O623" s="40" t="n"/>
      <c r="P623" s="40" t="n"/>
      <c r="Q623" s="40" t="n"/>
      <c r="R623" s="52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 s="303">
      <c r="A624" s="22" t="n">
        <v>2329</v>
      </c>
      <c r="B624" s="23" t="inlineStr">
        <is>
          <t>СИДОРОВ МАКСИМ ВІКТОРОВИЧ</t>
        </is>
      </c>
      <c r="C624" s="24" t="inlineStr">
        <is>
          <t>https://orcid.org/0000-0001-8022-866X</t>
        </is>
      </c>
      <c r="D624" s="143" t="inlineStr">
        <is>
          <t>https://www.scopus.com/authid/detail.uri?authorId=57205124595</t>
        </is>
      </c>
      <c r="E624" s="313" t="n">
        <v>6</v>
      </c>
      <c r="F624" s="313" t="n">
        <v>3</v>
      </c>
      <c r="G624" s="313" t="n">
        <v>1</v>
      </c>
      <c r="H624" s="100" t="n">
        <v>8</v>
      </c>
      <c r="I624" s="100" t="n">
        <v>3</v>
      </c>
      <c r="J624" s="100" t="n">
        <v>1</v>
      </c>
      <c r="K624" s="28" t="n">
        <v>2</v>
      </c>
      <c r="L624" s="44" t="inlineStr">
        <is>
          <t>ПМ</t>
        </is>
      </c>
      <c r="M624" s="30" t="inlineStr">
        <is>
          <t>Да</t>
        </is>
      </c>
      <c r="N624" s="30" t="n"/>
      <c r="O624" s="30" t="n"/>
      <c r="P624" s="30" t="n"/>
      <c r="Q624" s="30" t="n"/>
      <c r="R624" s="63" t="inlineStr">
        <is>
          <t xml:space="preserve">Sidorov, M. V. ; Sidorov, M.V. ; Sidorov, MV ; Sidorov, M., V ; </t>
        </is>
      </c>
      <c r="S624" s="13" t="n"/>
      <c r="T624" s="13" t="n"/>
      <c r="U624" s="13" t="n"/>
      <c r="V624" s="13" t="n"/>
      <c r="W624" s="13" t="n"/>
      <c r="X624" s="13" t="n"/>
      <c r="Y624" s="13" t="n"/>
      <c r="Z624" s="13" t="n"/>
    </row>
    <row r="625" ht="15.75" customHeight="1" s="303">
      <c r="A625" s="22" t="n">
        <v>6112</v>
      </c>
      <c r="B625" s="23" t="inlineStr">
        <is>
          <t>СИДОРОВА ТАМАРА ДМИТРІВНА</t>
        </is>
      </c>
      <c r="C625" s="101" t="n"/>
      <c r="D625" s="141" t="n"/>
      <c r="E625" s="315" t="n"/>
      <c r="F625" s="315" t="n"/>
      <c r="G625" s="315" t="n"/>
      <c r="H625" s="47" t="n"/>
      <c r="I625" s="47" t="n"/>
      <c r="J625" s="47" t="n"/>
      <c r="K625" s="28" t="n">
        <v>0</v>
      </c>
      <c r="L625" s="39" t="inlineStr">
        <is>
          <t>МП</t>
        </is>
      </c>
      <c r="M625" s="30" t="inlineStr">
        <is>
          <t>Да</t>
        </is>
      </c>
      <c r="N625" s="30" t="n"/>
      <c r="O625" s="30" t="n"/>
      <c r="P625" s="30" t="n"/>
      <c r="Q625" s="30" t="n"/>
      <c r="R625" s="12" t="n"/>
      <c r="S625" s="13" t="n"/>
      <c r="T625" s="13" t="n"/>
      <c r="U625" s="13" t="n"/>
      <c r="V625" s="13" t="n"/>
      <c r="W625" s="13" t="n"/>
      <c r="X625" s="13" t="n"/>
      <c r="Y625" s="13" t="n"/>
      <c r="Z625" s="13" t="n"/>
    </row>
    <row r="626" ht="15.75" customHeight="1" s="303">
      <c r="A626" s="22" t="n">
        <v>67</v>
      </c>
      <c r="B626" s="23" t="inlineStr">
        <is>
          <t>СИЗОНОВА СВІТЛАНА МИКОЛАЇВНА</t>
        </is>
      </c>
      <c r="C626" s="24" t="inlineStr">
        <is>
          <t>https://orcid.org/0000-0001-9886-4234</t>
        </is>
      </c>
      <c r="D626" s="141" t="n"/>
      <c r="E626" s="315" t="n"/>
      <c r="F626" s="315" t="n"/>
      <c r="G626" s="315" t="n"/>
      <c r="H626" s="47" t="n"/>
      <c r="I626" s="47" t="n"/>
      <c r="J626" s="47" t="n"/>
      <c r="K626" s="28" t="n">
        <v>1</v>
      </c>
      <c r="L626" s="39" t="inlineStr">
        <is>
          <t>ІМ</t>
        </is>
      </c>
      <c r="M626" s="30" t="inlineStr">
        <is>
          <t>Да</t>
        </is>
      </c>
      <c r="N626" s="30" t="n"/>
      <c r="O626" s="30" t="n"/>
      <c r="P626" s="30" t="n"/>
      <c r="Q626" s="30" t="n"/>
      <c r="R626" s="12" t="n"/>
      <c r="S626" s="13" t="n"/>
      <c r="T626" s="13" t="n"/>
      <c r="U626" s="13" t="n"/>
      <c r="V626" s="13" t="n"/>
      <c r="W626" s="13" t="n"/>
      <c r="X626" s="13" t="n"/>
      <c r="Y626" s="13" t="n"/>
      <c r="Z626" s="13" t="n"/>
    </row>
    <row r="627" ht="15.75" customHeight="1" s="303">
      <c r="A627" s="34" t="n">
        <v>6168</v>
      </c>
      <c r="B627" s="23" t="inlineStr">
        <is>
          <t>СИТНІК ОЛЕГ ВІКТОРОВИЧ</t>
        </is>
      </c>
      <c r="C627" s="35" t="inlineStr">
        <is>
          <t>http://orcid.org/0000-0002-9652-9771</t>
        </is>
      </c>
      <c r="D627" s="144" t="inlineStr">
        <is>
          <t>https://www.scopus.com/authid/detail.uri?authorId=6602782210</t>
        </is>
      </c>
      <c r="E627" s="316" t="n">
        <v>56</v>
      </c>
      <c r="F627" s="316" t="n">
        <v>56</v>
      </c>
      <c r="G627" s="316" t="n">
        <v>3</v>
      </c>
      <c r="H627" s="51" t="n">
        <v>11</v>
      </c>
      <c r="I627" s="51" t="n">
        <v>6</v>
      </c>
      <c r="J627" s="51" t="n">
        <v>2</v>
      </c>
      <c r="K627" s="38" t="n">
        <v>0</v>
      </c>
      <c r="L627" s="39" t="n"/>
      <c r="M627" s="40" t="inlineStr">
        <is>
          <t>Да</t>
        </is>
      </c>
      <c r="N627" s="40" t="n"/>
      <c r="O627" s="40" t="n"/>
      <c r="P627" s="40" t="n"/>
      <c r="Q627" s="40" t="n"/>
      <c r="R627" s="63" t="inlineStr">
        <is>
          <t>Sytnik, Oleg V. ; Syrnik, O. V. ; Sytnik, O. ; Sytnik, O. V. ; Cytnik, O. V. ; Sytnik, Oleg</t>
        </is>
      </c>
      <c r="S627" s="13" t="n"/>
      <c r="T627" s="13" t="n"/>
      <c r="U627" s="13" t="n"/>
      <c r="V627" s="13" t="n"/>
      <c r="W627" s="13" t="n"/>
      <c r="X627" s="13" t="n"/>
      <c r="Y627" s="13" t="n"/>
      <c r="Z627" s="13" t="n"/>
    </row>
    <row r="628" ht="15.75" customHeight="1" s="303">
      <c r="A628" s="22" t="n">
        <v>420</v>
      </c>
      <c r="B628" s="23" t="inlineStr">
        <is>
          <t>СИТНІКОВ ДМИТРО ЕДУАРДОВИЧ</t>
        </is>
      </c>
      <c r="C628" s="24" t="inlineStr">
        <is>
          <t>https://orcid.org/0000-0003-1240-7900</t>
        </is>
      </c>
      <c r="D628" s="145" t="inlineStr">
        <is>
          <t>https://www.scopus.com/authid/detail.uri?authorId=16302534800</t>
        </is>
      </c>
      <c r="E628" s="313" t="n">
        <v>17</v>
      </c>
      <c r="F628" s="313" t="n">
        <v>17</v>
      </c>
      <c r="G628" s="313" t="n">
        <v>2</v>
      </c>
      <c r="H628" s="100" t="n">
        <v>5</v>
      </c>
      <c r="I628" s="100" t="n">
        <v>1</v>
      </c>
      <c r="J628" s="100" t="n">
        <v>1</v>
      </c>
      <c r="K628" s="28" t="n">
        <v>23</v>
      </c>
      <c r="L628" s="44" t="inlineStr">
        <is>
          <t>СТ</t>
        </is>
      </c>
      <c r="M628" s="30" t="inlineStr">
        <is>
          <t>Да</t>
        </is>
      </c>
      <c r="N628" s="30" t="n"/>
      <c r="O628" s="30" t="n"/>
      <c r="P628" s="30" t="n"/>
      <c r="Q628" s="30" t="n"/>
      <c r="R628" s="63" t="inlineStr">
        <is>
          <t>Sitnikov, Dmytro E. ; Sitnikov, D. ; Sitnikov, Dmytro ; Sitnikov, D. E. ; Sytnikov, Dmytro ; Sytnikov, D. ; Sitnikov, D ; Sitnikov, Dmitry</t>
        </is>
      </c>
      <c r="S628" s="13" t="n"/>
      <c r="T628" s="13" t="n"/>
      <c r="U628" s="13" t="n"/>
      <c r="V628" s="13" t="n"/>
      <c r="W628" s="13" t="n"/>
      <c r="X628" s="13" t="n"/>
      <c r="Y628" s="13" t="n"/>
      <c r="Z628" s="13" t="n"/>
    </row>
    <row r="629" ht="15.75" customHeight="1" s="303">
      <c r="A629" s="34" t="n">
        <v>290</v>
      </c>
      <c r="B629" s="23" t="inlineStr">
        <is>
          <t>СИТНІКОВА ПОЛІНА ЕДУАРДІВНА</t>
        </is>
      </c>
      <c r="C629" s="35" t="inlineStr">
        <is>
          <t>https://orcid.org/0000-0002-6688-4641</t>
        </is>
      </c>
      <c r="D629" s="146" t="inlineStr">
        <is>
          <t>https://www.scopus.com/authid/detail.uri?authorId=6507396215</t>
        </is>
      </c>
      <c r="E629" s="313" t="n">
        <v>2</v>
      </c>
      <c r="F629" s="313" t="n">
        <v>1</v>
      </c>
      <c r="G629" s="313" t="n">
        <v>1</v>
      </c>
      <c r="H629" s="37" t="n">
        <v>2</v>
      </c>
      <c r="I629" s="37" t="n">
        <v>1</v>
      </c>
      <c r="J629" s="37" t="n">
        <v>1</v>
      </c>
      <c r="K629" s="38" t="n">
        <v>2</v>
      </c>
      <c r="L629" s="44" t="inlineStr">
        <is>
          <t>СТ</t>
        </is>
      </c>
      <c r="M629" s="40" t="inlineStr">
        <is>
          <t>Да</t>
        </is>
      </c>
      <c r="N629" s="40" t="n"/>
      <c r="O629" s="40" t="n"/>
      <c r="P629" s="40" t="n"/>
      <c r="Q629" s="40" t="n"/>
      <c r="R629" s="13" t="inlineStr">
        <is>
          <t>Sytnikova, P. ; Sytnikova, P ; Sytnikova, Polina ; Sitnikova, PE ; Sitnikova, PE</t>
        </is>
      </c>
      <c r="S629" s="13" t="n"/>
      <c r="T629" s="13" t="n"/>
      <c r="U629" s="13" t="n"/>
      <c r="V629" s="13" t="n"/>
      <c r="W629" s="13" t="n"/>
      <c r="X629" s="13" t="n"/>
      <c r="Y629" s="13" t="n"/>
      <c r="Z629" s="13" t="n"/>
    </row>
    <row r="630" ht="15.75" customHeight="1" s="303">
      <c r="A630" s="102" t="n">
        <v>3849</v>
      </c>
      <c r="B630" s="23" t="inlineStr">
        <is>
          <t>СИЧОВА ОКСАНА ВОЛОДИМИРІВНА</t>
        </is>
      </c>
      <c r="C630" s="24" t="inlineStr">
        <is>
          <t>https://orcid.org/0000-0002-0651-557X</t>
        </is>
      </c>
      <c r="D630" s="145" t="inlineStr">
        <is>
          <t>https://www.scopus.com/authid/detail.uri?authorId=16647283500</t>
        </is>
      </c>
      <c r="E630" s="313" t="n">
        <v>24</v>
      </c>
      <c r="F630" s="313" t="n">
        <v>41</v>
      </c>
      <c r="G630" s="313" t="n">
        <v>4</v>
      </c>
      <c r="H630" s="100" t="n">
        <v>11</v>
      </c>
      <c r="I630" s="100" t="n">
        <v>8</v>
      </c>
      <c r="J630" s="100" t="n">
        <v>2</v>
      </c>
      <c r="K630" s="28" t="n">
        <v>10</v>
      </c>
      <c r="L630" s="44" t="inlineStr">
        <is>
          <t>КІТАМ</t>
        </is>
      </c>
      <c r="M630" s="30" t="inlineStr">
        <is>
          <t>Да</t>
        </is>
      </c>
      <c r="N630" s="30" t="n"/>
      <c r="O630" s="30" t="n"/>
      <c r="P630" s="30" t="n"/>
      <c r="Q630" s="30" t="n"/>
      <c r="R630" s="63" t="inlineStr">
        <is>
          <t xml:space="preserve">Sychova, Oksana V. ; Sychova, O. ; Sychova, Oksana ; Sicheva, Oksana ; Sychova, O. V. ; Sicheva, O. ; Sichova, Oksana ; Sicheva, O ; Sychova, O ; Sychova, OV ; Sychova, O., V ; Sichova, O ; </t>
        </is>
      </c>
      <c r="S630" s="13" t="n"/>
      <c r="T630" s="13" t="n"/>
      <c r="U630" s="13" t="n"/>
      <c r="V630" s="13" t="n"/>
      <c r="W630" s="13" t="n"/>
      <c r="X630" s="13" t="n"/>
      <c r="Y630" s="13" t="n"/>
      <c r="Z630" s="13" t="n"/>
    </row>
    <row r="631" ht="15.75" customHeight="1" s="303">
      <c r="A631" s="22" t="n">
        <v>1128</v>
      </c>
      <c r="B631" s="23" t="inlineStr">
        <is>
          <t>СІДОРОВ ГЕННАДІЙ ІВАНОВИЧ</t>
        </is>
      </c>
      <c r="C631" s="24" t="inlineStr">
        <is>
          <t>http://orcid.org/0000-0002-1072-8770</t>
        </is>
      </c>
      <c r="D631" s="145" t="inlineStr">
        <is>
          <t>https://www.scopus.com/authid/detail.uri?authorId=15838097700</t>
        </is>
      </c>
      <c r="E631" s="313" t="n">
        <v>5</v>
      </c>
      <c r="F631" s="313" t="n">
        <v>0</v>
      </c>
      <c r="G631" s="313" t="n">
        <v>0</v>
      </c>
      <c r="H631" s="47" t="n"/>
      <c r="I631" s="47" t="n"/>
      <c r="J631" s="47" t="n"/>
      <c r="K631" s="28" t="n">
        <v>25</v>
      </c>
      <c r="L631" s="39" t="n"/>
      <c r="M631" s="30" t="inlineStr">
        <is>
          <t>Да</t>
        </is>
      </c>
      <c r="N631" s="30" t="n"/>
      <c r="O631" s="30" t="n"/>
      <c r="P631" s="30" t="n"/>
      <c r="Q631" s="30" t="n"/>
      <c r="R631" s="63" t="inlineStr">
        <is>
          <t>Sidorov, G. I. ; Sidorov, G. I. ; Sidorov, G.I.</t>
        </is>
      </c>
      <c r="S631" s="13" t="n"/>
      <c r="T631" s="13" t="n"/>
      <c r="U631" s="13" t="n"/>
      <c r="V631" s="13" t="n"/>
      <c r="W631" s="13" t="n"/>
      <c r="X631" s="13" t="n"/>
      <c r="Y631" s="13" t="n"/>
      <c r="Z631" s="13" t="n"/>
    </row>
    <row r="632">
      <c r="A632" s="22" t="n">
        <v>395</v>
      </c>
      <c r="B632" s="23" t="inlineStr">
        <is>
          <t>СІНЕЛЬНІКОВА ТЕТЯНА ФЕДОРІВНА</t>
        </is>
      </c>
      <c r="C632" s="101" t="n"/>
      <c r="D632" s="139" t="n"/>
      <c r="E632" s="315" t="n">
        <v>1</v>
      </c>
      <c r="F632" s="315" t="n">
        <v>8</v>
      </c>
      <c r="G632" s="315" t="n">
        <v>1</v>
      </c>
      <c r="H632" s="47" t="n"/>
      <c r="I632" s="47" t="n"/>
      <c r="J632" s="47" t="n"/>
      <c r="K632" s="28" t="n">
        <v>4</v>
      </c>
      <c r="L632" s="29" t="inlineStr">
        <is>
          <t>Інф.</t>
        </is>
      </c>
      <c r="M632" s="30" t="inlineStr">
        <is>
          <t>Да</t>
        </is>
      </c>
      <c r="N632" s="30" t="n"/>
      <c r="O632" s="30" t="n"/>
      <c r="P632" s="30" t="n"/>
      <c r="Q632" s="30" t="n"/>
      <c r="R632" s="63" t="inlineStr">
        <is>
          <t>Sinelnikova, Tetiana</t>
        </is>
      </c>
      <c r="S632" s="13" t="n"/>
      <c r="T632" s="13" t="n"/>
      <c r="U632" s="13" t="n"/>
      <c r="V632" s="13" t="n"/>
      <c r="W632" s="13" t="n"/>
      <c r="X632" s="13" t="n"/>
      <c r="Y632" s="13" t="n"/>
      <c r="Z632" s="13" t="n"/>
    </row>
    <row r="633" ht="15.75" customHeight="1" s="303">
      <c r="A633" s="22" t="n">
        <v>1156</v>
      </c>
      <c r="B633" s="23" t="inlineStr">
        <is>
          <t>СІНОТІН АНАТОЛІЙ МЄФОДІЙОВИЧ</t>
        </is>
      </c>
      <c r="C633" s="24" t="inlineStr">
        <is>
          <t>https://orcid.org/0000-0003-0205-7572</t>
        </is>
      </c>
      <c r="D633" s="139" t="n"/>
      <c r="E633" s="315" t="n"/>
      <c r="F633" s="315" t="n"/>
      <c r="G633" s="315" t="n"/>
      <c r="H633" s="47" t="n"/>
      <c r="I633" s="47" t="n"/>
      <c r="J633" s="47" t="n"/>
      <c r="K633" s="28" t="n">
        <v>16</v>
      </c>
      <c r="L633" s="44" t="inlineStr">
        <is>
          <t>КІТАМ</t>
        </is>
      </c>
      <c r="M633" s="30" t="inlineStr">
        <is>
          <t>Да</t>
        </is>
      </c>
      <c r="N633" s="30" t="n"/>
      <c r="O633" s="30" t="n"/>
      <c r="P633" s="30" t="n"/>
      <c r="Q633" s="30" t="n"/>
      <c r="R633" s="12" t="n"/>
      <c r="S633" s="13" t="n"/>
      <c r="T633" s="13" t="n"/>
      <c r="U633" s="13" t="n"/>
      <c r="V633" s="13" t="n"/>
      <c r="W633" s="13" t="n"/>
      <c r="X633" s="13" t="n"/>
      <c r="Y633" s="13" t="n"/>
      <c r="Z633" s="13" t="n"/>
    </row>
    <row r="634" ht="15.75" customHeight="1" s="303">
      <c r="A634" s="22" t="n">
        <v>7660</v>
      </c>
      <c r="B634" s="23" t="inlineStr">
        <is>
          <t>СКИБЕНКО МИКОЛА СЕРГІЙОВИЧ</t>
        </is>
      </c>
      <c r="C634" s="101" t="n"/>
      <c r="D634" s="139" t="n"/>
      <c r="E634" s="315" t="n"/>
      <c r="F634" s="315" t="n"/>
      <c r="G634" s="315" t="n"/>
      <c r="H634" s="47" t="n"/>
      <c r="I634" s="47" t="n"/>
      <c r="J634" s="47" t="n"/>
      <c r="K634" s="28" t="n">
        <v>0</v>
      </c>
      <c r="L634" s="29" t="n"/>
      <c r="M634" s="30" t="inlineStr">
        <is>
          <t>Да</t>
        </is>
      </c>
      <c r="N634" s="30" t="n"/>
      <c r="O634" s="30" t="n"/>
      <c r="P634" s="30" t="n"/>
      <c r="Q634" s="30" t="n"/>
      <c r="R634" s="12" t="n"/>
      <c r="S634" s="13" t="n"/>
      <c r="T634" s="13" t="n"/>
      <c r="U634" s="13" t="n"/>
      <c r="V634" s="13" t="n"/>
      <c r="W634" s="13" t="n"/>
      <c r="X634" s="13" t="n"/>
      <c r="Y634" s="13" t="n"/>
      <c r="Z634" s="13" t="n"/>
    </row>
    <row r="635" ht="15.75" customHeight="1" s="303">
      <c r="A635" s="22" t="n">
        <v>842</v>
      </c>
      <c r="B635" s="23" t="inlineStr">
        <is>
          <t>СКЛЯР ОЛЬГА ІГОРІВНА</t>
        </is>
      </c>
      <c r="C635" s="24" t="inlineStr">
        <is>
          <t>https://orcid.org/0000-0002-1493-7262</t>
        </is>
      </c>
      <c r="D635" s="139" t="n"/>
      <c r="E635" s="315" t="n"/>
      <c r="F635" s="315" t="n"/>
      <c r="G635" s="315" t="n"/>
      <c r="H635" s="47" t="n"/>
      <c r="I635" s="47" t="n"/>
      <c r="J635" s="47" t="n"/>
      <c r="K635" s="28" t="n">
        <v>45</v>
      </c>
      <c r="L635" s="29" t="n"/>
      <c r="M635" s="30" t="inlineStr">
        <is>
          <t>Да</t>
        </is>
      </c>
      <c r="N635" s="30" t="n"/>
      <c r="O635" s="30" t="n"/>
      <c r="P635" s="30" t="n"/>
      <c r="Q635" s="30" t="n"/>
      <c r="R635" s="12" t="n"/>
      <c r="S635" s="13" t="n"/>
      <c r="T635" s="13" t="n"/>
      <c r="U635" s="13" t="n"/>
      <c r="V635" s="13" t="n"/>
      <c r="W635" s="13" t="n"/>
      <c r="X635" s="13" t="n"/>
      <c r="Y635" s="13" t="n"/>
      <c r="Z635" s="13" t="n"/>
    </row>
    <row r="636" ht="15.75" customHeight="1" s="303">
      <c r="A636" s="22" t="n">
        <v>4013</v>
      </c>
      <c r="B636" s="23" t="inlineStr">
        <is>
          <t>СКОВОРОДНІКОВА ВІКТОРІЯ ВАЛЕРІЇВНА</t>
        </is>
      </c>
      <c r="C636" s="24" t="inlineStr">
        <is>
          <t>https://orcid.org/0000-0003-0436-4197</t>
        </is>
      </c>
      <c r="D636" s="119" t="inlineStr">
        <is>
          <t>https://www.scopus.com/authid/detail.uri?authorId=57208908545</t>
        </is>
      </c>
      <c r="E636" s="316" t="n">
        <v>5</v>
      </c>
      <c r="F636" s="316" t="n">
        <v>8</v>
      </c>
      <c r="G636" s="316" t="n">
        <v>1</v>
      </c>
      <c r="H636" s="47" t="n">
        <v>1</v>
      </c>
      <c r="I636" s="47" t="n">
        <v>0</v>
      </c>
      <c r="J636" s="47" t="n">
        <v>0</v>
      </c>
      <c r="K636" s="28" t="n">
        <v>0</v>
      </c>
      <c r="L636" s="44" t="inlineStr">
        <is>
          <t>ПІ</t>
        </is>
      </c>
      <c r="M636" s="30" t="inlineStr">
        <is>
          <t>Да</t>
        </is>
      </c>
      <c r="N636" s="30" t="n"/>
      <c r="O636" s="30" t="n"/>
      <c r="P636" s="30" t="n"/>
      <c r="Q636" s="30" t="n"/>
      <c r="R636" s="63" t="inlineStr">
        <is>
          <t>Skovorodnikova, Victoria ; Skovorodnikova, V.</t>
        </is>
      </c>
      <c r="S636" s="13" t="n"/>
      <c r="T636" s="13" t="n"/>
      <c r="U636" s="13" t="n"/>
      <c r="V636" s="13" t="n"/>
      <c r="W636" s="13" t="n"/>
      <c r="X636" s="13" t="n"/>
      <c r="Y636" s="13" t="n"/>
      <c r="Z636" s="13" t="n"/>
    </row>
    <row r="637" ht="15.75" customHeight="1" s="303">
      <c r="A637" s="22" t="n">
        <v>6618</v>
      </c>
      <c r="B637" s="23" t="inlineStr">
        <is>
          <t>СКОРИК ЮЛІЯ ВАЛЕРІЇВНА</t>
        </is>
      </c>
      <c r="C637" s="24" t="inlineStr">
        <is>
          <t>https://orcid.org/0000-0003-1729-1003</t>
        </is>
      </c>
      <c r="D637" s="145" t="inlineStr">
        <is>
          <t>https://www.scopus.com/authid/detail.uri?authorId=36070041200</t>
        </is>
      </c>
      <c r="E637" s="317" t="n">
        <v>7</v>
      </c>
      <c r="F637" s="313" t="n">
        <v>4</v>
      </c>
      <c r="G637" s="313" t="n">
        <v>1</v>
      </c>
      <c r="H637" s="100" t="n">
        <v>4</v>
      </c>
      <c r="I637" s="100" t="n">
        <v>1</v>
      </c>
      <c r="J637" s="100" t="n">
        <v>1</v>
      </c>
      <c r="K637" s="28" t="n">
        <v>12</v>
      </c>
      <c r="L637" s="44" t="inlineStr">
        <is>
          <t>ІМІ</t>
        </is>
      </c>
      <c r="M637" s="30" t="inlineStr">
        <is>
          <t>Да</t>
        </is>
      </c>
      <c r="N637" s="30" t="n"/>
      <c r="O637" s="30" t="n"/>
      <c r="P637" s="30" t="n"/>
      <c r="Q637" s="30" t="n"/>
      <c r="R637" s="63" t="inlineStr">
        <is>
          <t>Skorik, Yulia ; Skoryk, Yulia ; Skorik, Julia ; Yulia, Skoryk ; Skoryk, Y. ; Skoryk, Yuliia</t>
        </is>
      </c>
      <c r="S637" s="13" t="n"/>
      <c r="T637" s="13" t="n"/>
      <c r="U637" s="13" t="n"/>
      <c r="V637" s="13" t="n"/>
      <c r="W637" s="13" t="n"/>
      <c r="X637" s="13" t="n"/>
      <c r="Y637" s="13" t="n"/>
      <c r="Z637" s="13" t="n"/>
    </row>
    <row r="638" ht="15.75" customHeight="1" s="303">
      <c r="A638" s="22" t="n">
        <v>7896</v>
      </c>
      <c r="B638" s="23" t="inlineStr">
        <is>
          <t>СЛАВГОРОДСЬКИЙ ВЛАДИСЛАВ ЮРІЙОВИЧ</t>
        </is>
      </c>
      <c r="C638" s="101" t="n"/>
      <c r="D638" s="119" t="inlineStr">
        <is>
          <t>https://www.scopus.com/authid/detail.uri?authorId=57207770012</t>
        </is>
      </c>
      <c r="E638" s="316" t="n">
        <v>3</v>
      </c>
      <c r="F638" s="316" t="n">
        <v>10</v>
      </c>
      <c r="G638" s="316" t="n">
        <v>2</v>
      </c>
      <c r="H638" s="47" t="n">
        <v>2</v>
      </c>
      <c r="I638" s="47" t="n">
        <v>1</v>
      </c>
      <c r="J638" s="47" t="n">
        <v>1</v>
      </c>
      <c r="K638" s="28" t="n">
        <v>0</v>
      </c>
      <c r="L638" s="39" t="n"/>
      <c r="M638" s="30" t="inlineStr">
        <is>
          <t>Да</t>
        </is>
      </c>
      <c r="N638" s="30" t="n"/>
      <c r="O638" s="30" t="n"/>
      <c r="P638" s="30" t="n"/>
      <c r="Q638" s="30" t="n"/>
      <c r="R638" s="63" t="inlineStr">
        <is>
          <t>Slavhorodskyi, Vlad ; Slavhorodskyi, V.</t>
        </is>
      </c>
      <c r="S638" s="13" t="n"/>
      <c r="T638" s="13" t="n"/>
      <c r="U638" s="13" t="n"/>
      <c r="V638" s="13" t="n"/>
      <c r="W638" s="13" t="n"/>
      <c r="X638" s="13" t="n"/>
      <c r="Y638" s="13" t="n"/>
      <c r="Z638" s="13" t="n"/>
    </row>
    <row r="639" ht="15.75" customHeight="1" s="303">
      <c r="A639" s="22" t="n">
        <v>3673</v>
      </c>
      <c r="B639" s="23" t="inlineStr">
        <is>
          <t>СМЕЛЯКОВ КИРИЛО СЕРГІЙОВИЧ</t>
        </is>
      </c>
      <c r="C639" s="24" t="inlineStr">
        <is>
          <t>https://orcid.org/0000-0001-9938-5489</t>
        </is>
      </c>
      <c r="D639" s="145" t="inlineStr">
        <is>
          <t>https://www.scopus.com/authid/detail.uri?authorId=57203149663</t>
        </is>
      </c>
      <c r="E639" s="317" t="n">
        <v>25</v>
      </c>
      <c r="F639" s="313" t="n">
        <v>174</v>
      </c>
      <c r="G639" s="313" t="n">
        <v>11</v>
      </c>
      <c r="H639" s="100" t="n">
        <v>5</v>
      </c>
      <c r="I639" s="100" t="n">
        <v>5</v>
      </c>
      <c r="J639" s="100" t="n">
        <v>1</v>
      </c>
      <c r="K639" s="28" t="n">
        <v>16</v>
      </c>
      <c r="L639" s="44" t="inlineStr">
        <is>
          <t>ПІ</t>
        </is>
      </c>
      <c r="M639" s="30" t="inlineStr">
        <is>
          <t>Да</t>
        </is>
      </c>
      <c r="N639" s="30" t="n"/>
      <c r="O639" s="30" t="n"/>
      <c r="P639" s="30" t="n"/>
      <c r="Q639" s="30" t="n"/>
      <c r="R639" s="63" t="inlineStr">
        <is>
          <t>Smelyakov, Kirill ; Smelyakov, Kyrylo ; Kirill, Smelyakov ; Smelyakov, K.</t>
        </is>
      </c>
      <c r="S639" s="13" t="n"/>
      <c r="T639" s="13" t="n"/>
      <c r="U639" s="13" t="n"/>
      <c r="V639" s="13" t="n"/>
      <c r="W639" s="13" t="n"/>
      <c r="X639" s="13" t="n"/>
      <c r="Y639" s="13" t="n"/>
      <c r="Z639" s="13" t="n"/>
    </row>
    <row r="640" ht="15.75" customHeight="1" s="303">
      <c r="A640" s="22" t="n">
        <v>2332</v>
      </c>
      <c r="B640" s="23" t="inlineStr">
        <is>
          <t>СМЕЛЯКОВ СЕРГІЙ ВЯЧЕСЛАВОВИЧ</t>
        </is>
      </c>
      <c r="C640" s="24" t="inlineStr">
        <is>
          <t>http://orcid.org/0000-0002-5791-2479</t>
        </is>
      </c>
      <c r="D640" s="145" t="inlineStr">
        <is>
          <t>https://www.scopus.com/authid/detail.uri?authorId=24527617600</t>
        </is>
      </c>
      <c r="E640" s="317" t="n">
        <v>8</v>
      </c>
      <c r="F640" s="313" t="n">
        <v>10</v>
      </c>
      <c r="G640" s="313" t="n">
        <v>1</v>
      </c>
      <c r="H640" s="100" t="n">
        <v>7</v>
      </c>
      <c r="I640" s="100" t="n">
        <v>1</v>
      </c>
      <c r="J640" s="100" t="n">
        <v>1</v>
      </c>
      <c r="K640" s="28" t="n">
        <v>1</v>
      </c>
      <c r="L640" s="29" t="n"/>
      <c r="M640" s="30" t="inlineStr">
        <is>
          <t>Да</t>
        </is>
      </c>
      <c r="N640" s="30" t="n"/>
      <c r="O640" s="30" t="n"/>
      <c r="P640" s="30" t="n"/>
      <c r="Q640" s="30" t="n"/>
      <c r="R640" s="63" t="inlineStr">
        <is>
          <t>Smelyakov, S. V. ; SMELYAKOV, S. V. ; Smelyakov, S. V. ; Smelyakov, Sergiy ; Smelyakov, SV</t>
        </is>
      </c>
      <c r="S640" s="13" t="n"/>
      <c r="T640" s="13" t="n"/>
      <c r="U640" s="13" t="n"/>
      <c r="V640" s="13" t="n"/>
      <c r="W640" s="13" t="n"/>
      <c r="X640" s="13" t="n"/>
      <c r="Y640" s="13" t="n"/>
      <c r="Z640" s="13" t="n"/>
    </row>
    <row r="641" ht="15.75" customHeight="1" s="303">
      <c r="A641" s="22" t="n">
        <v>404</v>
      </c>
      <c r="B641" s="23" t="inlineStr">
        <is>
          <t>СМИЦЬКА ТЕТЯНА ВОЛОДИМИРІВНА</t>
        </is>
      </c>
      <c r="C641" s="24" t="inlineStr">
        <is>
          <t>https://orcid.org/0000-0003-1869-9537</t>
        </is>
      </c>
      <c r="D641" s="139" t="n"/>
      <c r="E641" s="315" t="n"/>
      <c r="F641" s="315" t="n"/>
      <c r="G641" s="315" t="n"/>
      <c r="H641" s="47" t="n"/>
      <c r="I641" s="47" t="n"/>
      <c r="J641" s="47" t="n"/>
      <c r="K641" s="28" t="n">
        <v>2</v>
      </c>
      <c r="L641" s="39" t="inlineStr">
        <is>
          <t>ІМ</t>
        </is>
      </c>
      <c r="M641" s="30" t="inlineStr">
        <is>
          <t>Да</t>
        </is>
      </c>
      <c r="N641" s="30" t="n"/>
      <c r="O641" s="30" t="n"/>
      <c r="P641" s="30" t="n"/>
      <c r="Q641" s="30" t="n"/>
      <c r="R641" s="12" t="n"/>
      <c r="S641" s="13" t="n"/>
      <c r="T641" s="13" t="n"/>
      <c r="U641" s="13" t="n"/>
      <c r="V641" s="13" t="n"/>
      <c r="W641" s="13" t="n"/>
      <c r="X641" s="13" t="n"/>
      <c r="Y641" s="13" t="n"/>
      <c r="Z641" s="13" t="n"/>
    </row>
    <row r="642" ht="15.75" customHeight="1" s="303">
      <c r="A642" s="34" t="n">
        <v>6574</v>
      </c>
      <c r="B642" s="49" t="inlineStr">
        <is>
          <t>СМІРНОВА ТЕТЯНА ОЛЕКСАНДРІВНА</t>
        </is>
      </c>
      <c r="C642" s="128" t="n"/>
      <c r="D642" s="147" t="n"/>
      <c r="E642" s="315" t="n"/>
      <c r="F642" s="315" t="n"/>
      <c r="G642" s="315" t="n"/>
      <c r="H642" s="51" t="n"/>
      <c r="I642" s="51" t="n"/>
      <c r="J642" s="51" t="n"/>
      <c r="K642" s="38" t="n">
        <v>0</v>
      </c>
      <c r="L642" s="40" t="n"/>
      <c r="M642" s="40" t="inlineStr">
        <is>
          <t>Нет</t>
        </is>
      </c>
      <c r="N642" s="40" t="n"/>
      <c r="O642" s="40" t="n"/>
      <c r="P642" s="40" t="n"/>
      <c r="Q642" s="40" t="n"/>
      <c r="R642" s="52" t="inlineStr">
        <is>
          <t>SMIRNOVA, TA ; SMIRNOVA, TA</t>
        </is>
      </c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 s="303">
      <c r="A643" s="22" t="n">
        <v>4808</v>
      </c>
      <c r="B643" s="23" t="inlineStr">
        <is>
          <t>СНІГУРОВ АРКАДІЙ ВЛАДИСЛАВОВИЧ</t>
        </is>
      </c>
      <c r="C643" s="24" t="inlineStr">
        <is>
          <t>http://orcid.org/0000-0003-1355-7978</t>
        </is>
      </c>
      <c r="D643" s="145" t="inlineStr">
        <is>
          <t>https://www.scopus.com/authid/detail.uri?authorId=55816409100</t>
        </is>
      </c>
      <c r="E643" s="317" t="n">
        <v>13</v>
      </c>
      <c r="F643" s="313" t="n">
        <v>58</v>
      </c>
      <c r="G643" s="313" t="n">
        <v>4</v>
      </c>
      <c r="H643" s="100" t="n">
        <v>9</v>
      </c>
      <c r="I643" s="100" t="n">
        <v>12</v>
      </c>
      <c r="J643" s="100" t="n">
        <v>2</v>
      </c>
      <c r="K643" s="58" t="n">
        <v>5</v>
      </c>
      <c r="L643" s="29" t="inlineStr">
        <is>
          <t>ІКІ</t>
        </is>
      </c>
      <c r="M643" s="59" t="inlineStr">
        <is>
          <t>Да</t>
        </is>
      </c>
      <c r="N643" s="59" t="n"/>
      <c r="O643" s="59" t="n"/>
      <c r="P643" s="59" t="n"/>
      <c r="Q643" s="59" t="n"/>
      <c r="R643" s="63" t="inlineStr">
        <is>
          <t>Snihurov, Arkadii ; Snigurov, Arkadij ; Arkadii, Snihurov ; Snigurov, Arkadiy ; Snegurov, A. V.</t>
        </is>
      </c>
      <c r="S643" s="13" t="n"/>
      <c r="T643" s="13" t="n"/>
      <c r="U643" s="13" t="n"/>
      <c r="V643" s="13" t="n"/>
      <c r="W643" s="13" t="n"/>
      <c r="X643" s="13" t="n"/>
      <c r="Y643" s="13" t="n"/>
      <c r="Z643" s="13" t="n"/>
    </row>
    <row r="644" ht="15.75" customHeight="1" s="303">
      <c r="A644" s="22" t="n">
        <v>4322</v>
      </c>
      <c r="B644" s="23" t="inlineStr">
        <is>
          <t>СНІЖКО ДМИТРО ВІКТОРОВИЧ</t>
        </is>
      </c>
      <c r="C644" s="24" t="inlineStr">
        <is>
          <t>https://orcid.org/0000-0002-5239-5695</t>
        </is>
      </c>
      <c r="D644" s="145" t="inlineStr">
        <is>
          <t>https://www.scopus.com/authid/detail.uri?authorId=24759512700</t>
        </is>
      </c>
      <c r="E644" s="323" t="n">
        <v>19</v>
      </c>
      <c r="F644" s="313" t="n">
        <v>111</v>
      </c>
      <c r="G644" s="313" t="n">
        <v>6</v>
      </c>
      <c r="H644" s="100" t="n">
        <v>12</v>
      </c>
      <c r="I644" s="100" t="n">
        <v>24</v>
      </c>
      <c r="J644" s="100" t="n">
        <v>3</v>
      </c>
      <c r="K644" s="28" t="n">
        <v>8</v>
      </c>
      <c r="L644" s="29" t="inlineStr">
        <is>
          <t>БМІ</t>
        </is>
      </c>
      <c r="M644" s="30" t="inlineStr">
        <is>
          <t>Да</t>
        </is>
      </c>
      <c r="N644" s="30" t="n"/>
      <c r="O644" s="30" t="n"/>
      <c r="P644" s="30" t="n"/>
      <c r="Q644" s="30" t="n"/>
      <c r="R644" s="63" t="inlineStr">
        <is>
          <t>Snizhko, Dmytro ; Snizhko, Dmytro V. ; Snizhko, D. V. ; Snezhko, D. V. ; Snizhko, D.</t>
        </is>
      </c>
      <c r="S644" s="13" t="n"/>
      <c r="T644" s="13" t="n"/>
      <c r="U644" s="13" t="n"/>
      <c r="V644" s="13" t="n"/>
      <c r="W644" s="13" t="n"/>
      <c r="X644" s="13" t="n"/>
      <c r="Y644" s="13" t="n"/>
      <c r="Z644" s="13" t="n"/>
    </row>
    <row r="645" ht="15.75" customHeight="1" s="303">
      <c r="A645" s="22" t="n">
        <v>1044</v>
      </c>
      <c r="B645" s="23" t="inlineStr">
        <is>
          <t>СОВА ГАННА ВАСИЛІВНА</t>
        </is>
      </c>
      <c r="C645" s="24" t="inlineStr">
        <is>
          <t>http://orcid.org/0000-0002-6316-7102</t>
        </is>
      </c>
      <c r="D645" s="145" t="inlineStr">
        <is>
          <t>https://www.scopus.com/authid/detail.uri?authorId=57207588760</t>
        </is>
      </c>
      <c r="E645" s="317" t="n">
        <v>8</v>
      </c>
      <c r="F645" s="313" t="n">
        <v>2</v>
      </c>
      <c r="G645" s="313" t="n">
        <v>1</v>
      </c>
      <c r="H645" s="47" t="n"/>
      <c r="I645" s="100" t="n"/>
      <c r="J645" s="100" t="n"/>
      <c r="K645" s="28" t="n">
        <v>2</v>
      </c>
      <c r="L645" s="56" t="inlineStr">
        <is>
          <t>ВМ</t>
        </is>
      </c>
      <c r="M645" s="30" t="inlineStr">
        <is>
          <t>Да</t>
        </is>
      </c>
      <c r="N645" s="30" t="n"/>
      <c r="O645" s="30" t="n"/>
      <c r="P645" s="30" t="n"/>
      <c r="Q645" s="30" t="n"/>
      <c r="R645" s="63" t="inlineStr">
        <is>
          <t xml:space="preserve">Sova, A. V. ; Vasilievna, Sova Anna ; Sova, A. V. ; Sova, Hanna V. ; Vasilievna, S.A. ; Vasilievna, Sova Anna ; </t>
        </is>
      </c>
      <c r="S645" s="13" t="n"/>
      <c r="T645" s="13" t="n"/>
      <c r="U645" s="13" t="n"/>
      <c r="V645" s="13" t="n"/>
      <c r="W645" s="13" t="n"/>
      <c r="X645" s="13" t="n"/>
      <c r="Y645" s="13" t="n"/>
      <c r="Z645" s="13" t="n"/>
    </row>
    <row r="646" ht="15.75" customHeight="1" s="303">
      <c r="A646" s="22" t="n">
        <v>589</v>
      </c>
      <c r="B646" s="23" t="inlineStr">
        <is>
          <t>СОКОЛОВА ЛЮДМИЛА ВАСИЛІВНА</t>
        </is>
      </c>
      <c r="C646" s="24" t="inlineStr">
        <is>
          <t>https://orcid.org/0000-0001-8106-1523</t>
        </is>
      </c>
      <c r="D646" s="143" t="inlineStr">
        <is>
          <t>https://www.scopus.com/authid/detail.uri?authorId=57211228551</t>
        </is>
      </c>
      <c r="E646" s="313" t="n">
        <v>7</v>
      </c>
      <c r="F646" s="313" t="n">
        <v>56</v>
      </c>
      <c r="G646" s="313" t="n">
        <v>4</v>
      </c>
      <c r="H646" s="47" t="n">
        <v>1</v>
      </c>
      <c r="I646" s="100" t="n">
        <v>0</v>
      </c>
      <c r="J646" s="100" t="n">
        <v>0</v>
      </c>
      <c r="K646" s="28" t="n">
        <v>173</v>
      </c>
      <c r="L646" s="29" t="inlineStr">
        <is>
          <t>ЕК</t>
        </is>
      </c>
      <c r="M646" s="30" t="inlineStr">
        <is>
          <t>Да</t>
        </is>
      </c>
      <c r="N646" s="30" t="n"/>
      <c r="O646" s="30" t="n"/>
      <c r="P646" s="30" t="n"/>
      <c r="Q646" s="30" t="n"/>
      <c r="R646" s="63" t="inlineStr">
        <is>
          <t xml:space="preserve">Sokolova, Lyudmyla ; Sokolova, Liudmyla ; Sokolova, L. V. ; Sokolova, L ; Sokolova L. </t>
        </is>
      </c>
      <c r="S646" s="13" t="n"/>
      <c r="T646" s="13" t="n"/>
      <c r="U646" s="13" t="n"/>
      <c r="V646" s="13" t="n"/>
      <c r="W646" s="13" t="n"/>
      <c r="X646" s="13" t="n"/>
      <c r="Y646" s="13" t="n"/>
      <c r="Z646" s="13" t="n"/>
    </row>
    <row r="647" ht="15.75" customHeight="1" s="303">
      <c r="A647" s="22" t="n">
        <v>6889</v>
      </c>
      <c r="B647" s="23" t="inlineStr">
        <is>
          <t>СОКОРЧУК ІГОР ПЕТРОВИЧ</t>
        </is>
      </c>
      <c r="C647" s="24" t="inlineStr">
        <is>
          <t>https://orcid.org/0000-0002-5852-7214</t>
        </is>
      </c>
      <c r="D647" s="139" t="n"/>
      <c r="E647" s="315" t="n"/>
      <c r="F647" s="315" t="n"/>
      <c r="G647" s="315" t="n"/>
      <c r="H647" s="47" t="n"/>
      <c r="I647" s="47" t="n"/>
      <c r="J647" s="47" t="n"/>
      <c r="K647" s="28" t="n">
        <v>13</v>
      </c>
      <c r="L647" s="44" t="inlineStr">
        <is>
          <t>ПІ</t>
        </is>
      </c>
      <c r="M647" s="30" t="inlineStr">
        <is>
          <t>Да</t>
        </is>
      </c>
      <c r="N647" s="30" t="n"/>
      <c r="O647" s="30" t="n"/>
      <c r="P647" s="30" t="n"/>
      <c r="Q647" s="30" t="n"/>
      <c r="R647" s="12" t="n"/>
      <c r="S647" s="13" t="n"/>
      <c r="T647" s="13" t="n"/>
      <c r="U647" s="13" t="n"/>
      <c r="V647" s="13" t="n"/>
      <c r="W647" s="13" t="n"/>
      <c r="X647" s="13" t="n"/>
      <c r="Y647" s="13" t="n"/>
      <c r="Z647" s="13" t="n"/>
    </row>
    <row r="648" ht="15.75" customHeight="1" s="303">
      <c r="A648" s="22" t="n">
        <v>482</v>
      </c>
      <c r="B648" s="23" t="inlineStr">
        <is>
          <t>СОЛОВЙОВА КАТЕРИНА ОЛЕКСАНДРІВНА</t>
        </is>
      </c>
      <c r="C648" s="24" t="inlineStr">
        <is>
          <t>https://orcid.org/0000-0002-2095-7331</t>
        </is>
      </c>
      <c r="D648" s="148" t="n"/>
      <c r="E648" s="331" t="n"/>
      <c r="F648" s="331" t="n"/>
      <c r="G648" s="331" t="n"/>
      <c r="H648" s="47" t="n">
        <v>2</v>
      </c>
      <c r="I648" s="47" t="n">
        <v>4</v>
      </c>
      <c r="J648" s="47" t="n">
        <v>1</v>
      </c>
      <c r="K648" s="28" t="n">
        <v>11</v>
      </c>
      <c r="L648" s="39" t="inlineStr">
        <is>
          <t>СІ</t>
        </is>
      </c>
      <c r="M648" s="30" t="inlineStr">
        <is>
          <t>Да</t>
        </is>
      </c>
      <c r="N648" s="30" t="n"/>
      <c r="O648" s="30" t="n"/>
      <c r="P648" s="30" t="n"/>
      <c r="Q648" s="30" t="n"/>
      <c r="R648" s="12" t="inlineStr">
        <is>
          <t xml:space="preserve">SOLOVEVA, EA ; SOLOVEVA, EA ; Solovyova, K ; Solovyova, Kateryna ; </t>
        </is>
      </c>
      <c r="S648" s="13" t="n"/>
      <c r="T648" s="13" t="n"/>
      <c r="U648" s="13" t="n"/>
      <c r="V648" s="13" t="n"/>
      <c r="W648" s="13" t="n"/>
      <c r="X648" s="13" t="n"/>
      <c r="Y648" s="13" t="n"/>
      <c r="Z648" s="13" t="n"/>
    </row>
    <row r="649" ht="15.75" customHeight="1" s="303">
      <c r="A649" s="22" t="n">
        <v>5467</v>
      </c>
      <c r="B649" s="23" t="inlineStr">
        <is>
          <t>СОЛОДКИЙ ВОЛОДИМИР СЕРГІЙОВИЧ</t>
        </is>
      </c>
      <c r="C649" s="101" t="n"/>
      <c r="D649" s="139" t="n"/>
      <c r="E649" s="315" t="n"/>
      <c r="F649" s="315" t="n"/>
      <c r="G649" s="315" t="n"/>
      <c r="H649" s="47" t="n"/>
      <c r="I649" s="47" t="n"/>
      <c r="J649" s="47" t="n"/>
      <c r="K649" s="28" t="n">
        <v>5</v>
      </c>
      <c r="L649" s="29" t="n"/>
      <c r="M649" s="30" t="inlineStr">
        <is>
          <t>Да</t>
        </is>
      </c>
      <c r="N649" s="30" t="n"/>
      <c r="O649" s="30" t="n"/>
      <c r="P649" s="30" t="n"/>
      <c r="Q649" s="30" t="n"/>
      <c r="R649" s="12" t="n"/>
      <c r="S649" s="13" t="n"/>
      <c r="T649" s="13" t="n"/>
      <c r="U649" s="13" t="n"/>
      <c r="V649" s="13" t="n"/>
      <c r="W649" s="13" t="n"/>
      <c r="X649" s="13" t="n"/>
      <c r="Y649" s="13" t="n"/>
      <c r="Z649" s="13" t="n"/>
    </row>
    <row r="650" ht="15.75" customHeight="1" s="303">
      <c r="A650" s="22" t="n">
        <v>6460</v>
      </c>
      <c r="B650" s="23" t="inlineStr">
        <is>
          <t>СОРОКІН АНТОН РОМАНОВИЧ</t>
        </is>
      </c>
      <c r="C650" s="101" t="n"/>
      <c r="D650" s="143" t="inlineStr">
        <is>
          <t>https://www.scopus.com/authid/detail.uri?authorId=55574520100</t>
        </is>
      </c>
      <c r="E650" s="313" t="n">
        <v>3</v>
      </c>
      <c r="F650" s="313" t="n">
        <v>0</v>
      </c>
      <c r="G650" s="313" t="n">
        <v>0</v>
      </c>
      <c r="H650" s="100" t="n">
        <v>2</v>
      </c>
      <c r="I650" s="100" t="n">
        <v>1</v>
      </c>
      <c r="J650" s="100" t="n">
        <v>1</v>
      </c>
      <c r="K650" s="28" t="n">
        <v>2</v>
      </c>
      <c r="L650" s="29" t="inlineStr">
        <is>
          <t>ЕОМ</t>
        </is>
      </c>
      <c r="M650" s="30" t="inlineStr">
        <is>
          <t>Да</t>
        </is>
      </c>
      <c r="N650" s="30" t="n"/>
      <c r="O650" s="30" t="n"/>
      <c r="P650" s="30" t="n"/>
      <c r="Q650" s="30" t="n"/>
      <c r="R650" s="63" t="inlineStr">
        <is>
          <t>Sorokin, Anton</t>
        </is>
      </c>
      <c r="S650" s="13" t="n"/>
      <c r="T650" s="13" t="n"/>
      <c r="U650" s="13" t="n"/>
      <c r="V650" s="13" t="n"/>
      <c r="W650" s="13" t="n"/>
      <c r="X650" s="13" t="n"/>
      <c r="Y650" s="13" t="n"/>
      <c r="Z650" s="13" t="n"/>
    </row>
    <row r="651" ht="15.75" customHeight="1" s="303">
      <c r="A651" s="22" t="n">
        <v>4085</v>
      </c>
      <c r="B651" s="23" t="inlineStr">
        <is>
          <t>СОТНИК СВІТЛАНА ВІКТОРІВНА</t>
        </is>
      </c>
      <c r="C651" s="24" t="inlineStr">
        <is>
          <t>https://orcid.org/0000-0002-6035-2388</t>
        </is>
      </c>
      <c r="D651" s="145" t="inlineStr">
        <is>
          <t>https://www.scopus.com/authid/detail.uri?authorId=57193453410</t>
        </is>
      </c>
      <c r="E651" s="317" t="n">
        <v>16</v>
      </c>
      <c r="F651" s="313" t="n">
        <v>56</v>
      </c>
      <c r="G651" s="313" t="n">
        <v>4</v>
      </c>
      <c r="H651" s="100" t="n">
        <v>1</v>
      </c>
      <c r="I651" s="100" t="n">
        <v>1</v>
      </c>
      <c r="J651" s="100" t="n">
        <v>1</v>
      </c>
      <c r="K651" s="58" t="n">
        <v>11</v>
      </c>
      <c r="L651" s="44" t="inlineStr">
        <is>
          <t>КІТАМ</t>
        </is>
      </c>
      <c r="M651" s="59" t="inlineStr">
        <is>
          <t>Да</t>
        </is>
      </c>
      <c r="N651" s="59" t="n"/>
      <c r="O651" s="59" t="n"/>
      <c r="P651" s="59" t="n"/>
      <c r="Q651" s="59" t="n"/>
      <c r="R651" s="63" t="inlineStr">
        <is>
          <t>Sotnik, Svetlana ; Sotnik, Svitlana ; Sotnik, S. ; Sotnik, S ; Sotnik, SV ; Sotnik, S. V. ; Sotnik, S ; Sotnik, S. ; Sotnik, SV ; Sotnik, S. V.</t>
        </is>
      </c>
      <c r="S651" s="13" t="n"/>
      <c r="T651" s="13" t="n"/>
      <c r="U651" s="13" t="n"/>
      <c r="V651" s="13" t="n"/>
      <c r="W651" s="13" t="n"/>
      <c r="X651" s="13" t="n"/>
      <c r="Y651" s="13" t="n"/>
      <c r="Z651" s="13" t="n"/>
    </row>
    <row r="652" ht="15.75" customHeight="1" s="303">
      <c r="A652" s="22" t="n">
        <v>7168</v>
      </c>
      <c r="B652" s="23" t="inlineStr">
        <is>
          <t>СТАДНИК ОЛЕКСАНДР МИХАЙЛОВИЧ</t>
        </is>
      </c>
      <c r="C652" s="24" t="inlineStr">
        <is>
          <t>http://orcid.org/0000-0002-6952-6380</t>
        </is>
      </c>
      <c r="D652" s="143" t="inlineStr">
        <is>
          <t>https://www.scopus.com/authid/detail.uri?authorId=16403395000</t>
        </is>
      </c>
      <c r="E652" s="313" t="n">
        <v>21</v>
      </c>
      <c r="F652" s="313" t="n">
        <v>31</v>
      </c>
      <c r="G652" s="313" t="n">
        <v>4</v>
      </c>
      <c r="H652" s="47" t="n"/>
      <c r="I652" s="47" t="n"/>
      <c r="J652" s="47" t="n"/>
      <c r="K652" s="58" t="n">
        <v>0</v>
      </c>
      <c r="L652" s="39" t="n"/>
      <c r="M652" s="59" t="inlineStr">
        <is>
          <t>Да</t>
        </is>
      </c>
      <c r="N652" s="59" t="n"/>
      <c r="O652" s="59" t="n"/>
      <c r="P652" s="59" t="n"/>
      <c r="Q652" s="59" t="n"/>
      <c r="R652" s="63" t="inlineStr">
        <is>
          <t>Stadnyk, O. M. ; Stadnyk, A. M. ; Stadnyk, O. M. ; Stadnik, A. M.</t>
        </is>
      </c>
      <c r="S652" s="13" t="n"/>
      <c r="T652" s="13" t="n"/>
      <c r="U652" s="13" t="n"/>
      <c r="V652" s="13" t="n"/>
      <c r="W652" s="13" t="n"/>
      <c r="X652" s="13" t="n"/>
      <c r="Y652" s="13" t="n"/>
      <c r="Z652" s="13" t="n"/>
    </row>
    <row r="653" ht="15.75" customHeight="1" s="303">
      <c r="A653" s="22" t="n">
        <v>3659</v>
      </c>
      <c r="B653" s="23" t="inlineStr">
        <is>
          <t>СТАДНІКОВА ГАННА ВІКТОРІВНА</t>
        </is>
      </c>
      <c r="C653" s="24" t="inlineStr">
        <is>
          <t>https://orcid.org/0000-0003-3196-6855</t>
        </is>
      </c>
      <c r="D653" s="139" t="n"/>
      <c r="E653" s="315" t="n"/>
      <c r="F653" s="315" t="n"/>
      <c r="G653" s="315" t="n"/>
      <c r="H653" s="47" t="n"/>
      <c r="I653" s="47" t="n"/>
      <c r="J653" s="47" t="n"/>
      <c r="K653" s="28" t="n">
        <v>7</v>
      </c>
      <c r="L653" s="44" t="inlineStr">
        <is>
          <t>ПМ</t>
        </is>
      </c>
      <c r="M653" s="30" t="inlineStr">
        <is>
          <t>Да</t>
        </is>
      </c>
      <c r="N653" s="30" t="n"/>
      <c r="O653" s="30" t="n"/>
      <c r="P653" s="30" t="n"/>
      <c r="Q653" s="30" t="n"/>
      <c r="R653" s="12" t="n"/>
      <c r="S653" s="13" t="n"/>
      <c r="T653" s="13" t="n"/>
      <c r="U653" s="13" t="n"/>
      <c r="V653" s="13" t="n"/>
      <c r="W653" s="13" t="n"/>
      <c r="X653" s="13" t="n"/>
      <c r="Y653" s="13" t="n"/>
      <c r="Z653" s="13" t="n"/>
    </row>
    <row r="654" ht="15.75" customHeight="1" s="303">
      <c r="A654" s="22" t="n">
        <v>273</v>
      </c>
      <c r="B654" s="23" t="inlineStr">
        <is>
          <t>СТАРІКОВА ГАЛИНА ГЕНЬЇВНА</t>
        </is>
      </c>
      <c r="C654" s="24" t="inlineStr">
        <is>
          <t>http://orcid.org/0000-0002-3229-1442</t>
        </is>
      </c>
      <c r="D654" s="139" t="n"/>
      <c r="E654" s="315" t="n"/>
      <c r="F654" s="315" t="n"/>
      <c r="G654" s="315" t="n"/>
      <c r="H654" s="47" t="n"/>
      <c r="I654" s="47" t="n"/>
      <c r="J654" s="47" t="n"/>
      <c r="K654" s="28" t="n">
        <v>10</v>
      </c>
      <c r="L654" s="44" t="inlineStr">
        <is>
          <t>Філ.</t>
        </is>
      </c>
      <c r="M654" s="30" t="inlineStr">
        <is>
          <t>Да</t>
        </is>
      </c>
      <c r="N654" s="30" t="n"/>
      <c r="O654" s="30" t="n"/>
      <c r="P654" s="30" t="n"/>
      <c r="Q654" s="30" t="n"/>
      <c r="R654" s="12" t="n"/>
      <c r="S654" s="13" t="n"/>
      <c r="T654" s="13" t="n"/>
      <c r="U654" s="13" t="n"/>
      <c r="V654" s="13" t="n"/>
      <c r="W654" s="13" t="n"/>
      <c r="X654" s="13" t="n"/>
      <c r="Y654" s="13" t="n"/>
      <c r="Z654" s="13" t="n"/>
    </row>
    <row r="655" ht="15.75" customHeight="1" s="303">
      <c r="A655" s="22" t="n">
        <v>2345</v>
      </c>
      <c r="B655" s="23" t="inlineStr">
        <is>
          <t>СТАРОДУБЦЕВ МИКОЛА ГРИГОРОВИЧ</t>
        </is>
      </c>
      <c r="C655" s="24" t="inlineStr">
        <is>
          <t>https://orcid.org/0000-0001-7856-5771</t>
        </is>
      </c>
      <c r="D655" s="139" t="n"/>
      <c r="E655" s="315" t="n"/>
      <c r="F655" s="315" t="n"/>
      <c r="G655" s="315" t="n"/>
      <c r="H655" s="47" t="n"/>
      <c r="I655" s="47" t="n"/>
      <c r="J655" s="47" t="n"/>
      <c r="K655" s="28" t="n">
        <v>14</v>
      </c>
      <c r="L655" s="44" t="inlineStr">
        <is>
          <t>КІТАМ</t>
        </is>
      </c>
      <c r="M655" s="30" t="inlineStr">
        <is>
          <t>Да</t>
        </is>
      </c>
      <c r="N655" s="30" t="n"/>
      <c r="O655" s="30" t="n"/>
      <c r="P655" s="30" t="n"/>
      <c r="Q655" s="30" t="n"/>
      <c r="R655" s="12" t="n"/>
      <c r="S655" s="13" t="n"/>
      <c r="T655" s="13" t="n"/>
      <c r="U655" s="13" t="n"/>
      <c r="V655" s="13" t="n"/>
      <c r="W655" s="13" t="n"/>
      <c r="X655" s="13" t="n"/>
      <c r="Y655" s="13" t="n"/>
      <c r="Z655" s="13" t="n"/>
    </row>
    <row r="656" ht="15.75" customHeight="1" s="303">
      <c r="A656" s="22" t="n">
        <v>4056</v>
      </c>
      <c r="B656" s="23" t="inlineStr">
        <is>
          <t>СТЕПАНОВА ОЛЕНА ВОЛОДИМИРІВНА</t>
        </is>
      </c>
      <c r="C656" s="24" t="inlineStr">
        <is>
          <t>https://orcid.org/0000-0002-8579-6276</t>
        </is>
      </c>
      <c r="D656" s="139" t="n"/>
      <c r="E656" s="315" t="n"/>
      <c r="F656" s="315" t="n"/>
      <c r="G656" s="315" t="n"/>
      <c r="H656" s="47" t="n"/>
      <c r="I656" s="47" t="n"/>
      <c r="J656" s="47" t="n"/>
      <c r="K656" s="28" t="n">
        <v>0</v>
      </c>
      <c r="L656" s="29" t="inlineStr">
        <is>
          <t>ЕК</t>
        </is>
      </c>
      <c r="M656" s="30" t="inlineStr">
        <is>
          <t>Да</t>
        </is>
      </c>
      <c r="N656" s="30" t="n"/>
      <c r="O656" s="30" t="n"/>
      <c r="P656" s="30" t="n"/>
      <c r="Q656" s="30" t="n"/>
      <c r="R656" s="12" t="n"/>
      <c r="S656" s="13" t="n"/>
      <c r="T656" s="13" t="n"/>
      <c r="U656" s="13" t="n"/>
      <c r="V656" s="13" t="n"/>
      <c r="W656" s="13" t="n"/>
      <c r="X656" s="13" t="n"/>
      <c r="Y656" s="13" t="n"/>
      <c r="Z656" s="13" t="n"/>
    </row>
    <row r="657" ht="15.75" customHeight="1" s="303">
      <c r="A657" s="22" t="n">
        <v>1158</v>
      </c>
      <c r="B657" s="23" t="inlineStr">
        <is>
          <t>СТИЦЕНКО ТЕТЯНА ЄВГЕНІВНА</t>
        </is>
      </c>
      <c r="C657" s="24" t="inlineStr">
        <is>
          <t>https://orcid.org/0000-0003-4530-0253</t>
        </is>
      </c>
      <c r="D657" s="119" t="inlineStr">
        <is>
          <t>https://www.scopus.com/authid/detail.uri?origin=AuthorProfile&amp;authorId=57191968506&amp;zone=</t>
        </is>
      </c>
      <c r="E657" s="313" t="n">
        <v>3</v>
      </c>
      <c r="F657" s="313" t="n">
        <v>12</v>
      </c>
      <c r="G657" s="313" t="n">
        <v>2</v>
      </c>
      <c r="H657" s="47" t="n"/>
      <c r="I657" s="47" t="n"/>
      <c r="J657" s="47" t="n"/>
      <c r="K657" s="58" t="n">
        <v>3</v>
      </c>
      <c r="L657" s="44" t="inlineStr">
        <is>
          <t>ОП</t>
        </is>
      </c>
      <c r="M657" s="59" t="inlineStr">
        <is>
          <t>Да</t>
        </is>
      </c>
      <c r="N657" s="59" t="n"/>
      <c r="O657" s="59" t="n"/>
      <c r="P657" s="59" t="n"/>
      <c r="Q657" s="59" t="n"/>
      <c r="R657" s="63" t="inlineStr">
        <is>
          <t>Stytsenko, Tatiana ; Stytsenko, T. ; Stytcenko, T. E.</t>
        </is>
      </c>
      <c r="S657" s="13" t="n"/>
      <c r="T657" s="13" t="n"/>
      <c r="U657" s="13" t="n"/>
      <c r="V657" s="13" t="n"/>
      <c r="W657" s="13" t="n"/>
      <c r="X657" s="13" t="n"/>
      <c r="Y657" s="13" t="n"/>
      <c r="Z657" s="13" t="n"/>
    </row>
    <row r="658" ht="15.75" customHeight="1" s="303">
      <c r="A658" s="22" t="n">
        <v>6399</v>
      </c>
      <c r="B658" s="23" t="inlineStr">
        <is>
          <t>СТОГНІЙ НАДІЯ ПЕТРІВНА</t>
        </is>
      </c>
      <c r="C658" s="24" t="inlineStr">
        <is>
          <t>https://orcid.org/0000-0001-6470-0717</t>
        </is>
      </c>
      <c r="D658" s="119" t="inlineStr">
        <is>
          <t>https://www.scopus.com/authid/detail.uri?authorId=55263234200</t>
        </is>
      </c>
      <c r="E658" s="313" t="n">
        <v>29</v>
      </c>
      <c r="F658" s="313" t="n">
        <v>49</v>
      </c>
      <c r="G658" s="313" t="n">
        <v>3</v>
      </c>
      <c r="H658" s="100" t="n">
        <v>20</v>
      </c>
      <c r="I658" s="100" t="n">
        <v>28</v>
      </c>
      <c r="J658" s="100" t="n">
        <v>2</v>
      </c>
      <c r="K658" s="150" t="n"/>
      <c r="L658" s="151" t="inlineStr">
        <is>
          <t>ВМ</t>
        </is>
      </c>
      <c r="M658" s="152" t="inlineStr">
        <is>
          <t>Да</t>
        </is>
      </c>
      <c r="N658" s="152" t="n"/>
      <c r="O658" s="152" t="n"/>
      <c r="P658" s="152" t="n"/>
      <c r="Q658" s="152" t="n"/>
      <c r="R658" s="63" t="inlineStr">
        <is>
          <t>Stognii, Nadiia P. ; Stognii, Nadiia ; Stognii, Nadiia P. ; Stognyi, N. P. ; Stognii, N. P. ; Stogniy, Nadiya ; Stogniy, N. P. ; Stogniy, Nadiya P. ; Stognii, N.P.</t>
        </is>
      </c>
      <c r="S658" s="13" t="n"/>
      <c r="T658" s="13" t="n"/>
      <c r="U658" s="13" t="n"/>
      <c r="V658" s="13" t="n"/>
      <c r="W658" s="13" t="n"/>
      <c r="X658" s="13" t="n"/>
      <c r="Y658" s="13" t="n"/>
      <c r="Z658" s="13" t="n"/>
    </row>
    <row r="659" ht="15.75" customHeight="1" s="303">
      <c r="A659" s="22" t="n">
        <v>584</v>
      </c>
      <c r="B659" s="23" t="inlineStr">
        <is>
          <t>СТОРОЖЕНКО ВОЛОДИМИР ОЛЕКСАНДРОВИЧ</t>
        </is>
      </c>
      <c r="C659" s="24" t="inlineStr">
        <is>
          <t>https://orcid.org/0000-0002-7609-2955</t>
        </is>
      </c>
      <c r="D659" s="119" t="inlineStr">
        <is>
          <t>https://www.scopus.com/authid/detail.uri?authorId=56728175800</t>
        </is>
      </c>
      <c r="E659" s="313" t="n">
        <v>18</v>
      </c>
      <c r="F659" s="313" t="n">
        <v>1</v>
      </c>
      <c r="G659" s="313" t="n">
        <v>1</v>
      </c>
      <c r="H659" s="47" t="n">
        <v>10</v>
      </c>
      <c r="I659" s="47" t="n">
        <v>0</v>
      </c>
      <c r="J659" s="47" t="n">
        <v>0</v>
      </c>
      <c r="K659" s="58" t="n">
        <v>17</v>
      </c>
      <c r="L659" s="44" t="inlineStr">
        <is>
          <t>Фіз.</t>
        </is>
      </c>
      <c r="M659" s="59" t="inlineStr">
        <is>
          <t>Да</t>
        </is>
      </c>
      <c r="N659" s="59" t="n"/>
      <c r="O659" s="59" t="n"/>
      <c r="P659" s="59" t="n"/>
      <c r="Q659" s="59" t="n"/>
      <c r="R659" s="63" t="inlineStr">
        <is>
          <t xml:space="preserve">Storozhenko, V. A. ; Storozhenko, Volodymyr ; STOROZHENKO, VA ; Storozhenko, V ; Storozhenko, Vladimir ; Storozhenko, V.A. ; </t>
        </is>
      </c>
      <c r="S659" s="13" t="n"/>
      <c r="T659" s="13" t="n"/>
      <c r="U659" s="13" t="n"/>
      <c r="V659" s="13" t="n"/>
      <c r="W659" s="13" t="n"/>
      <c r="X659" s="13" t="n"/>
      <c r="Y659" s="13" t="n"/>
      <c r="Z659" s="13" t="n"/>
    </row>
    <row r="660" ht="15.75" customHeight="1" s="303">
      <c r="A660" s="22" t="n">
        <v>705</v>
      </c>
      <c r="B660" s="23" t="inlineStr">
        <is>
          <t>СТОРОЖЕНКО ОЛЕКСАНДРА ВОЛОДИМИРІВНА</t>
        </is>
      </c>
      <c r="C660" s="24" t="inlineStr">
        <is>
          <t>http://orcid.org/0000-0003-1674-9350</t>
        </is>
      </c>
      <c r="D660" s="119" t="inlineStr">
        <is>
          <t>https://www.scopus.com/authid/detail.uri?authorId=57205541384</t>
        </is>
      </c>
      <c r="E660" s="313" t="n">
        <v>3</v>
      </c>
      <c r="F660" s="313" t="n">
        <v>21</v>
      </c>
      <c r="G660" s="313" t="n">
        <v>2</v>
      </c>
      <c r="H660" s="100" t="n">
        <v>1</v>
      </c>
      <c r="I660" s="100" t="n">
        <v>2</v>
      </c>
      <c r="J660" s="100" t="n">
        <v>1</v>
      </c>
      <c r="K660" s="58" t="n">
        <v>36</v>
      </c>
      <c r="L660" s="29" t="inlineStr">
        <is>
          <t>ЕК</t>
        </is>
      </c>
      <c r="M660" s="59" t="inlineStr">
        <is>
          <t>Да</t>
        </is>
      </c>
      <c r="N660" s="59" t="n"/>
      <c r="O660" s="59" t="n"/>
      <c r="P660" s="59" t="n"/>
      <c r="Q660" s="59" t="n"/>
      <c r="R660" s="63" t="inlineStr">
        <is>
          <t>Storozhenko, Oleksandra ; Storozhenko, A. W.</t>
        </is>
      </c>
      <c r="S660" s="13" t="n"/>
      <c r="T660" s="13" t="n"/>
      <c r="U660" s="13" t="n"/>
      <c r="V660" s="13" t="n"/>
      <c r="W660" s="13" t="n"/>
      <c r="X660" s="13" t="n"/>
      <c r="Y660" s="13" t="n"/>
      <c r="Z660" s="13" t="n"/>
    </row>
    <row r="661" ht="15.75" customHeight="1" s="303">
      <c r="A661" s="22" t="n">
        <v>317</v>
      </c>
      <c r="B661" s="23" t="inlineStr">
        <is>
          <t>СТОРЧАК ОЛЕГ ГРИГОРОВИЧ</t>
        </is>
      </c>
      <c r="C661" s="111" t="n"/>
      <c r="D661" s="119" t="inlineStr">
        <is>
          <t>https://www.scopus.com/authid/detail.uri?authorId=57211474380</t>
        </is>
      </c>
      <c r="E661" s="313" t="n">
        <v>2</v>
      </c>
      <c r="F661" s="316" t="n">
        <v>3</v>
      </c>
      <c r="G661" s="316" t="n">
        <v>1</v>
      </c>
      <c r="H661" s="47" t="n"/>
      <c r="I661" s="47" t="n"/>
      <c r="J661" s="47" t="n"/>
      <c r="K661" s="28" t="n">
        <v>0</v>
      </c>
      <c r="L661" s="39" t="inlineStr">
        <is>
          <t>ІМ</t>
        </is>
      </c>
      <c r="M661" s="30" t="inlineStr">
        <is>
          <t>Да</t>
        </is>
      </c>
      <c r="N661" s="30" t="n"/>
      <c r="O661" s="30" t="n"/>
      <c r="P661" s="30" t="n"/>
      <c r="Q661" s="30" t="n"/>
      <c r="R661" s="63" t="inlineStr">
        <is>
          <t>Storchak, O. G.</t>
        </is>
      </c>
      <c r="S661" s="13" t="n"/>
      <c r="T661" s="13" t="n"/>
      <c r="U661" s="13" t="n"/>
      <c r="V661" s="13" t="n"/>
      <c r="W661" s="13" t="n"/>
      <c r="X661" s="13" t="n"/>
      <c r="Y661" s="13" t="n"/>
      <c r="Z661" s="13" t="n"/>
    </row>
    <row r="662" ht="15.75" customHeight="1" s="303">
      <c r="A662" s="22" t="n">
        <v>868</v>
      </c>
      <c r="B662" s="23" t="inlineStr">
        <is>
          <t>СТОЯН ЮРІЙ ГРИГОРОВИЧ</t>
        </is>
      </c>
      <c r="C662" s="24" t="inlineStr">
        <is>
          <t>https://orcid.org/0000-0002-8053-0276</t>
        </is>
      </c>
      <c r="D662" s="119" t="inlineStr">
        <is>
          <t>https://www.scopus.com/authid/detail.uri?authorId=6603919004</t>
        </is>
      </c>
      <c r="E662" s="313" t="n">
        <v>80</v>
      </c>
      <c r="F662" s="313" t="n">
        <v>1250</v>
      </c>
      <c r="G662" s="313" t="n">
        <v>22</v>
      </c>
      <c r="H662" s="47" t="n">
        <v>8</v>
      </c>
      <c r="I662" s="47" t="n">
        <v>11</v>
      </c>
      <c r="J662" s="47" t="n">
        <v>2</v>
      </c>
      <c r="K662" s="58" t="n">
        <v>2</v>
      </c>
      <c r="L662" s="39" t="inlineStr">
        <is>
          <t>ПМ</t>
        </is>
      </c>
      <c r="M662" s="59" t="inlineStr">
        <is>
          <t>Да</t>
        </is>
      </c>
      <c r="N662" s="59" t="n"/>
      <c r="O662" s="59" t="n"/>
      <c r="P662" s="59" t="n"/>
      <c r="Q662" s="59" t="n"/>
      <c r="R662" s="63" t="inlineStr">
        <is>
          <t xml:space="preserve">Stoyan, Yu Grigoriyevich ; Stoyan, Yu ; Stoyan, Yuri Grigoriyevich ; STOYAN, YU G. ; Stoyan, Y. ; Stoyan, Yuriy ; Stoyan, Yu G. ; Stoyan, Y. G. ; Stoyan, Yuri ; Stoyan, Yurii ; Stoy An, Y. G. ; Stoyan, Yurij ; Stoyan, Y ; Stoyan, Yu. ; Stoyan, YG ; Stoyan, Yuri G. ; </t>
        </is>
      </c>
      <c r="S662" s="13" t="n"/>
      <c r="T662" s="13" t="n"/>
      <c r="U662" s="13" t="n"/>
      <c r="V662" s="13" t="n"/>
      <c r="W662" s="13" t="n"/>
      <c r="X662" s="13" t="n"/>
      <c r="Y662" s="13" t="n"/>
      <c r="Z662" s="13" t="n"/>
    </row>
    <row r="663" ht="15.75" customHeight="1" s="303">
      <c r="A663" s="34" t="n">
        <v>1774</v>
      </c>
      <c r="B663" s="49" t="inlineStr">
        <is>
          <t>СТРЕЛЬНИЦЬКИЙ ОЛЕКСАНДР ЄВГЕНІЙОВИЧ</t>
        </is>
      </c>
      <c r="C663" s="35" t="inlineStr">
        <is>
          <t>https://orcid.org/0000-0003-0933-0324</t>
        </is>
      </c>
      <c r="D663" s="120" t="inlineStr">
        <is>
          <t>https://www.scopus.com/authid/detail.uri?authorId=24480225200</t>
        </is>
      </c>
      <c r="E663" s="313" t="n">
        <v>16</v>
      </c>
      <c r="F663" s="313" t="n">
        <v>13</v>
      </c>
      <c r="G663" s="313" t="n">
        <v>2</v>
      </c>
      <c r="H663" s="51" t="n">
        <v>3</v>
      </c>
      <c r="I663" s="51" t="n">
        <v>0</v>
      </c>
      <c r="J663" s="51" t="n">
        <v>0</v>
      </c>
      <c r="K663" s="38" t="n">
        <v>8</v>
      </c>
      <c r="L663" s="40" t="n"/>
      <c r="M663" s="40" t="inlineStr">
        <is>
          <t>Нет</t>
        </is>
      </c>
      <c r="N663" s="40" t="n"/>
      <c r="O663" s="40" t="n"/>
      <c r="P663" s="40" t="n"/>
      <c r="Q663" s="40" t="n"/>
      <c r="R663" s="82" t="n"/>
      <c r="S663" s="153" t="inlineStr">
        <is>
          <t>Strelnytskyi, A. E. ; Strelnitskiy, A. Y. ; Strelnitskiy, A. E. ; Strelnytskyi, A. E. ; Strelnytskyi, O. E. ; Strelnitskiy, O. E. ; Strelnitskyi, A. E. ; Strelnitskiy, A.</t>
        </is>
      </c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 s="303">
      <c r="A664" s="22" t="n">
        <v>403</v>
      </c>
      <c r="B664" s="23" t="inlineStr">
        <is>
          <t>СТРІЛКОВА ТЕТЯНА ОЛЕКСАНДРІВНА</t>
        </is>
      </c>
      <c r="C664" s="24" t="inlineStr">
        <is>
          <t>https://orcid.org/0000-0002-3608-4897</t>
        </is>
      </c>
      <c r="D664" s="119" t="inlineStr">
        <is>
          <t>https://www.scopus.com/authid/detail.uri?authorId=6701878527</t>
        </is>
      </c>
      <c r="E664" s="317" t="n">
        <v>15</v>
      </c>
      <c r="F664" s="313" t="n">
        <v>28</v>
      </c>
      <c r="G664" s="313" t="n">
        <v>4</v>
      </c>
      <c r="H664" s="47" t="n"/>
      <c r="I664" s="47" t="n"/>
      <c r="J664" s="47" t="n"/>
      <c r="K664" s="58" t="n">
        <v>18</v>
      </c>
      <c r="L664" s="44" t="inlineStr">
        <is>
          <t>МЕЕПП</t>
        </is>
      </c>
      <c r="M664" s="59" t="inlineStr">
        <is>
          <t>Да</t>
        </is>
      </c>
      <c r="N664" s="59" t="n"/>
      <c r="O664" s="59" t="n"/>
      <c r="P664" s="59" t="n"/>
      <c r="Q664" s="59" t="n"/>
      <c r="R664" s="63" t="inlineStr">
        <is>
          <t>Strelkova, Tatyana Alexandrovna ; Strelkova, T. I. ; Strikova, Tetiana O. ; Strelkova, T. A. ; Strelkova, Tatyana ; Strelkova, T ; Strikova, TO ; Strikova, Tetiana O.</t>
        </is>
      </c>
      <c r="S664" s="13" t="n"/>
      <c r="T664" s="13" t="n"/>
      <c r="U664" s="13" t="n"/>
      <c r="V664" s="13" t="n"/>
      <c r="W664" s="13" t="n"/>
      <c r="X664" s="13" t="n"/>
      <c r="Y664" s="13" t="n"/>
      <c r="Z664" s="13" t="n"/>
    </row>
    <row r="665" ht="15.75" customHeight="1" s="303">
      <c r="A665" s="22" t="n">
        <v>7562</v>
      </c>
      <c r="B665" s="23" t="inlineStr">
        <is>
          <t>СТЬОПІН ОЛЕКСАНДР СЕРГІЙОВИЧ</t>
        </is>
      </c>
      <c r="C665" s="111" t="n"/>
      <c r="D665" s="139" t="n"/>
      <c r="E665" s="314" t="n"/>
      <c r="F665" s="315" t="n"/>
      <c r="G665" s="315" t="n"/>
      <c r="H665" s="47" t="n"/>
      <c r="I665" s="47" t="n"/>
      <c r="J665" s="47" t="n"/>
      <c r="K665" s="28" t="n">
        <v>0</v>
      </c>
      <c r="L665" s="44" t="inlineStr">
        <is>
          <t>ШІ</t>
        </is>
      </c>
      <c r="M665" s="30" t="inlineStr">
        <is>
          <t>Да</t>
        </is>
      </c>
      <c r="N665" s="30" t="n"/>
      <c r="O665" s="30" t="n"/>
      <c r="P665" s="30" t="n"/>
      <c r="Q665" s="30" t="n"/>
      <c r="R665" s="12" t="n"/>
      <c r="S665" s="13" t="n"/>
      <c r="T665" s="13" t="n"/>
      <c r="U665" s="13" t="n"/>
      <c r="V665" s="13" t="n"/>
      <c r="W665" s="13" t="n"/>
      <c r="X665" s="13" t="n"/>
      <c r="Y665" s="13" t="n"/>
      <c r="Z665" s="13" t="n"/>
    </row>
    <row r="666" ht="15.75" customHeight="1" s="303">
      <c r="A666" s="22" t="n">
        <v>2426</v>
      </c>
      <c r="B666" s="23" t="inlineStr">
        <is>
          <t>СТЬОПІНА СВІТЛАНА ВІКТОРІВНА</t>
        </is>
      </c>
      <c r="C666" s="111" t="n"/>
      <c r="D666" s="139" t="n"/>
      <c r="E666" s="314" t="n"/>
      <c r="F666" s="315" t="n"/>
      <c r="G666" s="315" t="n"/>
      <c r="H666" s="47" t="n"/>
      <c r="I666" s="47" t="n"/>
      <c r="J666" s="47" t="n"/>
      <c r="K666" s="28" t="n">
        <v>0</v>
      </c>
      <c r="L666" s="39" t="n"/>
      <c r="M666" s="30" t="inlineStr">
        <is>
          <t>Да</t>
        </is>
      </c>
      <c r="N666" s="30" t="n"/>
      <c r="O666" s="30" t="n"/>
      <c r="P666" s="30" t="n"/>
      <c r="Q666" s="30" t="n"/>
      <c r="R666" s="12" t="n"/>
      <c r="S666" s="13" t="n"/>
      <c r="T666" s="13" t="n"/>
      <c r="U666" s="13" t="n"/>
      <c r="V666" s="13" t="n"/>
      <c r="W666" s="13" t="n"/>
      <c r="X666" s="13" t="n"/>
      <c r="Y666" s="13" t="n"/>
      <c r="Z666" s="13" t="n"/>
    </row>
    <row r="667" ht="15.75" customHeight="1" s="303">
      <c r="A667" s="22" t="n">
        <v>827</v>
      </c>
      <c r="B667" s="23" t="inlineStr">
        <is>
          <t>СУКНОВ МИХАЙЛО ПЕТРОВИЧ</t>
        </is>
      </c>
      <c r="C667" s="24" t="inlineStr">
        <is>
          <t>https://orcid.org/0000-0002-7567-9279</t>
        </is>
      </c>
      <c r="D667" s="139" t="n"/>
      <c r="E667" s="314" t="n"/>
      <c r="F667" s="315" t="n"/>
      <c r="G667" s="315" t="n"/>
      <c r="H667" s="47" t="n"/>
      <c r="I667" s="47" t="n"/>
      <c r="J667" s="47" t="n"/>
      <c r="K667" s="28" t="n">
        <v>1</v>
      </c>
      <c r="L667" s="39" t="inlineStr">
        <is>
          <t>ІМ</t>
        </is>
      </c>
      <c r="M667" s="30" t="inlineStr">
        <is>
          <t>Да</t>
        </is>
      </c>
      <c r="N667" s="30" t="n"/>
      <c r="O667" s="30" t="n"/>
      <c r="P667" s="30" t="n"/>
      <c r="Q667" s="30" t="n"/>
      <c r="R667" s="12" t="inlineStr">
        <is>
          <t>Suknov, M.</t>
        </is>
      </c>
      <c r="S667" s="13" t="n"/>
      <c r="T667" s="13" t="n"/>
      <c r="U667" s="13" t="n"/>
      <c r="V667" s="13" t="n"/>
      <c r="W667" s="13" t="n"/>
      <c r="X667" s="13" t="n"/>
      <c r="Y667" s="13" t="n"/>
      <c r="Z667" s="13" t="n"/>
    </row>
    <row r="668" ht="15.75" customHeight="1" s="303">
      <c r="A668" s="22" t="n">
        <v>2422</v>
      </c>
      <c r="B668" s="23" t="inlineStr">
        <is>
          <t>СУПРУН ОЛЕКСАНДР ОЛЕКСАНДРОВИЧ</t>
        </is>
      </c>
      <c r="C668" s="24" t="inlineStr">
        <is>
          <t>https://orcid.org/0000-0001-8182-2599</t>
        </is>
      </c>
      <c r="D668" s="119" t="inlineStr">
        <is>
          <t>https://www.scopus.com/authid/detail.uri?authorId=36683086700</t>
        </is>
      </c>
      <c r="E668" s="313" t="n">
        <v>3</v>
      </c>
      <c r="F668" s="316" t="n">
        <v>1</v>
      </c>
      <c r="G668" s="316" t="n">
        <v>1</v>
      </c>
      <c r="H668" s="47" t="n"/>
      <c r="I668" s="47" t="n"/>
      <c r="J668" s="47" t="n"/>
      <c r="K668" s="58" t="n">
        <v>4</v>
      </c>
      <c r="L668" s="39" t="n"/>
      <c r="M668" s="59" t="inlineStr">
        <is>
          <t>Да</t>
        </is>
      </c>
      <c r="N668" s="59" t="n"/>
      <c r="O668" s="59" t="n"/>
      <c r="P668" s="59" t="n"/>
      <c r="Q668" s="59" t="n"/>
      <c r="R668" s="63" t="inlineStr">
        <is>
          <t>Suprun, Alexander A. ; Suprun, Alexander ; Suprun, A. A.</t>
        </is>
      </c>
      <c r="S668" s="13" t="n"/>
      <c r="T668" s="13" t="n"/>
      <c r="U668" s="13" t="n"/>
      <c r="V668" s="13" t="n"/>
      <c r="W668" s="13" t="n"/>
      <c r="X668" s="13" t="n"/>
      <c r="Y668" s="13" t="n"/>
      <c r="Z668" s="13" t="n"/>
    </row>
    <row r="669" ht="15.75" customHeight="1" s="303">
      <c r="A669" s="22" t="n">
        <v>6421</v>
      </c>
      <c r="B669" s="23" t="inlineStr">
        <is>
          <t>СУПРУН ТЕТЯНА ВАСИЛІВНА (ВАВЕНКО)</t>
        </is>
      </c>
      <c r="C669" s="24" t="inlineStr">
        <is>
          <t>http://orcid.org/0000-0002-3215-3146</t>
        </is>
      </c>
      <c r="D669" s="119" t="inlineStr">
        <is>
          <t>https://www.scopus.com/authid/detail.uri?authorId=55816901200</t>
        </is>
      </c>
      <c r="E669" s="317" t="n">
        <v>12</v>
      </c>
      <c r="F669" s="313" t="n">
        <v>54</v>
      </c>
      <c r="G669" s="313" t="n">
        <v>5</v>
      </c>
      <c r="H669" s="100" t="n">
        <v>9</v>
      </c>
      <c r="I669" s="100" t="n">
        <v>16</v>
      </c>
      <c r="J669" s="100" t="n">
        <v>2</v>
      </c>
      <c r="K669" s="58" t="n">
        <v>19</v>
      </c>
      <c r="L669" s="29" t="inlineStr">
        <is>
          <t>ІКІ</t>
        </is>
      </c>
      <c r="M669" s="59" t="n"/>
      <c r="N669" s="59" t="n"/>
      <c r="O669" s="59" t="n"/>
      <c r="P669" s="59" t="n"/>
      <c r="Q669" s="59" t="n"/>
      <c r="R669" s="63" t="inlineStr">
        <is>
          <t>Vavenko, Tatiana V. ; Vavenko, Tetiana ; Vavenko, Tatiana ; Vavenko, T. V.</t>
        </is>
      </c>
      <c r="S669" s="13" t="n"/>
      <c r="T669" s="13" t="n"/>
      <c r="U669" s="13" t="n"/>
      <c r="V669" s="13" t="n"/>
      <c r="W669" s="13" t="n"/>
      <c r="X669" s="13" t="n"/>
      <c r="Y669" s="13" t="n"/>
      <c r="Z669" s="13" t="n"/>
    </row>
    <row r="670" ht="15.75" customHeight="1" s="303">
      <c r="A670" s="22" t="n">
        <v>5976</v>
      </c>
      <c r="B670" s="23" t="inlineStr">
        <is>
          <t>СУШКО ОЛЬГА АНАТОЛІЇВНА</t>
        </is>
      </c>
      <c r="C670" s="24" t="inlineStr">
        <is>
          <t xml:space="preserve">https://orcid.org/0000-0002-9744-0998
</t>
        </is>
      </c>
      <c r="D670" s="119" t="inlineStr">
        <is>
          <t>https://www.scopus.com/authid/detail.uri?authorId=56112737600</t>
        </is>
      </c>
      <c r="E670" s="313" t="n">
        <v>5</v>
      </c>
      <c r="F670" s="313" t="n">
        <v>10</v>
      </c>
      <c r="G670" s="313" t="n">
        <v>2</v>
      </c>
      <c r="H670" s="100" t="n">
        <v>3</v>
      </c>
      <c r="I670" s="100" t="n">
        <v>0</v>
      </c>
      <c r="J670" s="100" t="n">
        <v>0</v>
      </c>
      <c r="K670" s="58" t="n">
        <v>40</v>
      </c>
      <c r="L670" s="29" t="inlineStr">
        <is>
          <t>БМІ</t>
        </is>
      </c>
      <c r="M670" s="59" t="inlineStr">
        <is>
          <t>Да</t>
        </is>
      </c>
      <c r="N670" s="59" t="n"/>
      <c r="O670" s="59" t="n"/>
      <c r="P670" s="59" t="n"/>
      <c r="Q670" s="59" t="n"/>
      <c r="R670" s="63" t="inlineStr">
        <is>
          <t>Sushko, O. A. ; Sushko, Olga A. ; Sushko, Olga ; Sushko, O. A.</t>
        </is>
      </c>
      <c r="S670" s="13" t="n"/>
      <c r="T670" s="13" t="n"/>
      <c r="U670" s="13" t="n"/>
      <c r="V670" s="13" t="n"/>
      <c r="W670" s="13" t="n"/>
      <c r="X670" s="13" t="n"/>
      <c r="Y670" s="13" t="n"/>
      <c r="Z670" s="13" t="n"/>
    </row>
    <row r="671" ht="15.75" customHeight="1" s="303">
      <c r="A671" s="22" t="n">
        <v>6029</v>
      </c>
      <c r="B671" s="23" t="inlineStr">
        <is>
          <t>ТАБАКОВА ІРИНА СТАНІСЛАВІВНА</t>
        </is>
      </c>
      <c r="C671" s="24" t="inlineStr">
        <is>
          <t>http://orcid.org/0000-0001-6629-4927</t>
        </is>
      </c>
      <c r="D671" s="119" t="inlineStr">
        <is>
          <t>https://www.scopus.com/authid/detail.uri?authorId=57194480930</t>
        </is>
      </c>
      <c r="E671" s="313" t="n">
        <v>12</v>
      </c>
      <c r="F671" s="313" t="n">
        <v>121</v>
      </c>
      <c r="G671" s="313" t="n">
        <v>4</v>
      </c>
      <c r="H671" s="100" t="n">
        <v>2</v>
      </c>
      <c r="I671" s="100" t="n">
        <v>57</v>
      </c>
      <c r="J671" s="100" t="n">
        <v>1</v>
      </c>
      <c r="K671" s="58" t="n">
        <v>11</v>
      </c>
      <c r="L671" s="44" t="inlineStr">
        <is>
          <t>МСТ</t>
        </is>
      </c>
      <c r="M671" s="59" t="inlineStr">
        <is>
          <t>Да</t>
        </is>
      </c>
      <c r="N671" s="59" t="n"/>
      <c r="O671" s="59" t="n"/>
      <c r="P671" s="59" t="n"/>
      <c r="Q671" s="59" t="n"/>
      <c r="R671" s="63" t="inlineStr">
        <is>
          <t xml:space="preserve">Tabakova, Iryna ; Iryna, Tabakova ; Tabakova, Irina ; Tabakova, I. ; Tabakova, I.S.                     </t>
        </is>
      </c>
      <c r="S671" s="13" t="n"/>
      <c r="T671" s="13" t="n"/>
      <c r="U671" s="13" t="n"/>
      <c r="V671" s="13" t="n"/>
      <c r="W671" s="13" t="n"/>
      <c r="X671" s="13" t="n"/>
      <c r="Y671" s="13" t="n"/>
      <c r="Z671" s="13" t="n"/>
    </row>
    <row r="672" ht="15.75" customHeight="1" s="303">
      <c r="A672" s="22" t="n">
        <v>1099</v>
      </c>
      <c r="B672" s="23" t="inlineStr">
        <is>
          <t>ТАНЯНСЬКИЙ СТАНІСЛАВ ФЕДОРОВИЧ</t>
        </is>
      </c>
      <c r="C672" s="111" t="n"/>
      <c r="D672" s="139" t="n"/>
      <c r="E672" s="314" t="n"/>
      <c r="F672" s="315" t="n"/>
      <c r="G672" s="315" t="n"/>
      <c r="H672" s="47" t="n"/>
      <c r="I672" s="47" t="n"/>
      <c r="J672" s="47" t="n"/>
      <c r="K672" s="28" t="n">
        <v>9</v>
      </c>
      <c r="L672" s="44" t="inlineStr">
        <is>
          <t>ФВС</t>
        </is>
      </c>
      <c r="M672" s="30" t="inlineStr">
        <is>
          <t>Да</t>
        </is>
      </c>
      <c r="N672" s="30" t="n"/>
      <c r="O672" s="30" t="n"/>
      <c r="P672" s="30" t="n"/>
      <c r="Q672" s="30" t="n"/>
      <c r="R672" s="12" t="n"/>
      <c r="S672" s="13" t="n"/>
      <c r="T672" s="13" t="n"/>
      <c r="U672" s="13" t="n"/>
      <c r="V672" s="13" t="n"/>
      <c r="W672" s="13" t="n"/>
      <c r="X672" s="13" t="n"/>
      <c r="Y672" s="13" t="n"/>
      <c r="Z672" s="13" t="n"/>
    </row>
    <row r="673" ht="15.75" customHeight="1" s="303">
      <c r="A673" s="22" t="n">
        <v>2371</v>
      </c>
      <c r="B673" s="23" t="inlineStr">
        <is>
          <t>ТАРАН НАТАЛІЯ МИКОЛАЇВНА</t>
        </is>
      </c>
      <c r="C673" s="111" t="n"/>
      <c r="D673" s="139" t="n"/>
      <c r="E673" s="314" t="n"/>
      <c r="F673" s="315" t="n"/>
      <c r="G673" s="315" t="n"/>
      <c r="H673" s="47" t="n"/>
      <c r="I673" s="47" t="n"/>
      <c r="J673" s="47" t="n"/>
      <c r="K673" s="28" t="n">
        <v>1</v>
      </c>
      <c r="L673" s="29" t="n"/>
      <c r="M673" s="30" t="inlineStr">
        <is>
          <t>Да</t>
        </is>
      </c>
      <c r="N673" s="30" t="n"/>
      <c r="O673" s="30" t="n"/>
      <c r="P673" s="30" t="n"/>
      <c r="Q673" s="30" t="n"/>
      <c r="R673" s="12" t="n"/>
      <c r="S673" s="13" t="n"/>
      <c r="T673" s="13" t="n"/>
      <c r="U673" s="13" t="n"/>
      <c r="V673" s="13" t="n"/>
      <c r="W673" s="13" t="n"/>
      <c r="X673" s="13" t="n"/>
      <c r="Y673" s="13" t="n"/>
      <c r="Z673" s="13" t="n"/>
    </row>
    <row r="674" ht="15.75" customHeight="1" s="303">
      <c r="A674" s="34" t="n">
        <v>3453</v>
      </c>
      <c r="B674" s="49" t="inlineStr">
        <is>
          <t>ТАРАПОВ СЕРГІЙ ІВАНОВИЧ</t>
        </is>
      </c>
      <c r="C674" s="154" t="n"/>
      <c r="D674" s="120" t="inlineStr">
        <is>
          <t>https://www.scopus.com/authid/detail.uri?authorId=35577492600&amp;amp;eid=2-s2.0-85060861279</t>
        </is>
      </c>
      <c r="E674" s="313" t="n">
        <v>201</v>
      </c>
      <c r="F674" s="313" t="n">
        <v>846</v>
      </c>
      <c r="G674" s="313" t="n">
        <v>16</v>
      </c>
      <c r="H674" s="37" t="n">
        <v>27</v>
      </c>
      <c r="I674" s="37" t="n">
        <v>56</v>
      </c>
      <c r="J674" s="37" t="n">
        <v>4</v>
      </c>
      <c r="K674" s="38" t="n">
        <v>9</v>
      </c>
      <c r="L674" s="40" t="n"/>
      <c r="M674" s="40" t="inlineStr">
        <is>
          <t>Нет</t>
        </is>
      </c>
      <c r="N674" s="40" t="n"/>
      <c r="O674" s="40" t="n"/>
      <c r="P674" s="40" t="n"/>
      <c r="Q674" s="40" t="n"/>
      <c r="R674" s="82" t="n"/>
      <c r="S674" s="153" t="inlineStr">
        <is>
          <t>Tarapov, Sergiy I. ; Tarapov, Sergey ; Tarapov, Sergiy I. ; Tarapov, Sergey I. ; Tarapov, Segey I. ; Tanapov, S. I. ; Tarapov, S. I. ; Tarapov, Sergei I. ; Tarapov, S. A. ; Tarapov, S.I. ; Tarapov, S. ; Tarapov, S. L. ; Tarapov, S., I ; Tarapov, SI ; Tarapov, Sergey ; Tarapov, Segey, I ; Tarapov, Sergey, I ; Tarapov, Sergey, I ; Tarapov, S., I</t>
        </is>
      </c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 s="303">
      <c r="A675" s="22" t="n">
        <v>7173</v>
      </c>
      <c r="B675" s="23" t="inlineStr">
        <is>
          <t>ТВЕРДОХЛІБ ВІТАЛІЙ ВІКТОРОВИЧ</t>
        </is>
      </c>
      <c r="C675" s="24" t="inlineStr">
        <is>
          <t>https://orcid.org/0000-0002-2996-9523</t>
        </is>
      </c>
      <c r="D675" s="119" t="inlineStr">
        <is>
          <t>https://www.scopus.com/authid/detail.uri?authorId=57188571542</t>
        </is>
      </c>
      <c r="E675" s="317" t="n">
        <v>14</v>
      </c>
      <c r="F675" s="313" t="n">
        <v>75</v>
      </c>
      <c r="G675" s="313" t="n">
        <v>4</v>
      </c>
      <c r="H675" s="100" t="n">
        <v>7</v>
      </c>
      <c r="I675" s="100" t="n">
        <v>18</v>
      </c>
      <c r="J675" s="100" t="n">
        <v>2</v>
      </c>
      <c r="K675" s="58" t="n">
        <v>8</v>
      </c>
      <c r="L675" s="44" t="inlineStr">
        <is>
          <t>ІМІ</t>
        </is>
      </c>
      <c r="M675" s="59" t="inlineStr">
        <is>
          <t>Да</t>
        </is>
      </c>
      <c r="N675" s="59" t="n"/>
      <c r="O675" s="59" t="n"/>
      <c r="P675" s="59" t="n"/>
      <c r="Q675" s="59" t="n"/>
      <c r="R675" s="63" t="inlineStr">
        <is>
          <t>Tverdokhleb, Vitaly V. ; Tverdokhleb, Vitaly ; Tverdokhleb, Vitaliy ; Tverdokhleb, V. ; Tverdokhleb, V. V. ; Tverdokhlib, Vitaly ; Tverdokhlib, Vitaliy ; Tverdokhlib, V.</t>
        </is>
      </c>
      <c r="S675" s="13" t="n"/>
      <c r="T675" s="13" t="n"/>
      <c r="U675" s="13" t="n"/>
      <c r="V675" s="13" t="n"/>
      <c r="W675" s="13" t="n"/>
      <c r="X675" s="13" t="n"/>
      <c r="Y675" s="13" t="n"/>
      <c r="Z675" s="13" t="n"/>
    </row>
    <row r="676" ht="15.75" customHeight="1" s="303">
      <c r="A676" s="22" t="n">
        <v>5849</v>
      </c>
      <c r="B676" s="23" t="inlineStr">
        <is>
          <t>ТВОРОШЕНКО ІРИНА СЕРГІЇВНА</t>
        </is>
      </c>
      <c r="C676" s="24" t="inlineStr">
        <is>
          <t>https://orcid.org/0000-0002-7184-8143</t>
        </is>
      </c>
      <c r="D676" s="119" t="inlineStr">
        <is>
          <t>https://www.scopus.com/authid/detail.uri?authorId=57211556518</t>
        </is>
      </c>
      <c r="E676" s="317" t="n">
        <v>20</v>
      </c>
      <c r="F676" s="313" t="n">
        <v>94</v>
      </c>
      <c r="G676" s="313" t="n">
        <v>7</v>
      </c>
      <c r="H676" s="47" t="n">
        <v>3</v>
      </c>
      <c r="I676" s="47" t="n">
        <v>1</v>
      </c>
      <c r="J676" s="47" t="n">
        <v>1</v>
      </c>
      <c r="K676" s="58" t="n">
        <v>12</v>
      </c>
      <c r="L676" s="29" t="inlineStr">
        <is>
          <t>Інф.</t>
        </is>
      </c>
      <c r="M676" s="59" t="inlineStr">
        <is>
          <t>Да</t>
        </is>
      </c>
      <c r="N676" s="59" t="n"/>
      <c r="O676" s="59" t="n"/>
      <c r="P676" s="59" t="n"/>
      <c r="Q676" s="59" t="n"/>
      <c r="R676" s="63" t="inlineStr">
        <is>
          <t>Tvoroshenko, Irina S. ; Tvoroshenko, I. S. ; Tvoroshenko, Irina ; Tvoroshenko, Iryna ; Tvoroshenko, I. ; Tvoroshenko, I.S.</t>
        </is>
      </c>
      <c r="S676" s="13" t="n"/>
      <c r="T676" s="13" t="n"/>
      <c r="U676" s="13" t="n"/>
      <c r="V676" s="13" t="n"/>
      <c r="W676" s="13" t="n"/>
      <c r="X676" s="13" t="n"/>
      <c r="Y676" s="13" t="n"/>
      <c r="Z676" s="13" t="n"/>
    </row>
    <row r="677" ht="15.75" customHeight="1" s="303">
      <c r="A677" s="22" t="n">
        <v>1059</v>
      </c>
      <c r="B677" s="23" t="inlineStr">
        <is>
          <t>ТЕВЯШЕВ АНДРІЙ ДМИТРОВИЧ</t>
        </is>
      </c>
      <c r="C677" s="24" t="inlineStr">
        <is>
          <t>https://orcid.org/0000-0002-2846-7089</t>
        </is>
      </c>
      <c r="D677" s="119" t="inlineStr">
        <is>
          <t>https://www.scopus.com/authid/detail.uri?authorId=8214896500</t>
        </is>
      </c>
      <c r="E677" s="317" t="n">
        <v>22</v>
      </c>
      <c r="F677" s="313" t="n">
        <v>39</v>
      </c>
      <c r="G677" s="313" t="n">
        <v>3</v>
      </c>
      <c r="H677" s="100" t="n">
        <v>6</v>
      </c>
      <c r="I677" s="100" t="n">
        <v>3</v>
      </c>
      <c r="J677" s="100" t="n">
        <v>1</v>
      </c>
      <c r="K677" s="58" t="n">
        <v>74</v>
      </c>
      <c r="L677" s="44" t="inlineStr">
        <is>
          <t>ПМ</t>
        </is>
      </c>
      <c r="M677" s="59" t="inlineStr">
        <is>
          <t>Да</t>
        </is>
      </c>
      <c r="N677" s="59" t="n"/>
      <c r="O677" s="59" t="n"/>
      <c r="P677" s="59" t="n"/>
      <c r="Q677" s="59" t="n"/>
      <c r="R677" s="63" t="inlineStr">
        <is>
          <t>Tevjashev, Andrey ; Tevyashev, Andrei ; Tevyashev, A. D. ; Tevyashev, Andrey ; Tevyashev, Andriy ; Tevyashev, A. ; Tevjashev, A  ; Tevyashev, AD ; Tevyashev, A ; Tevyashev, A.D. ; Tevyashev, A.D.</t>
        </is>
      </c>
      <c r="S677" s="13" t="n"/>
      <c r="T677" s="13" t="n"/>
      <c r="U677" s="13" t="n"/>
      <c r="V677" s="13" t="n"/>
      <c r="W677" s="13" t="n"/>
      <c r="X677" s="13" t="n"/>
      <c r="Y677" s="13" t="n"/>
      <c r="Z677" s="13" t="n"/>
    </row>
    <row r="678" ht="15.75" customHeight="1" s="303">
      <c r="A678" s="22" t="n">
        <v>7982</v>
      </c>
      <c r="B678" s="23" t="inlineStr">
        <is>
          <t>ТЕРЕЩЕНКО ГЛІБ ЮРІЙОВИЧ</t>
        </is>
      </c>
      <c r="C678" s="111" t="n"/>
      <c r="D678" s="119" t="inlineStr">
        <is>
          <t>https://www.scopus.com/authid/detail.uri?authorId=57207767352</t>
        </is>
      </c>
      <c r="E678" s="313" t="n">
        <v>6</v>
      </c>
      <c r="F678" s="313" t="n">
        <v>20</v>
      </c>
      <c r="G678" s="313" t="n">
        <v>2</v>
      </c>
      <c r="H678" s="47" t="n">
        <v>1</v>
      </c>
      <c r="I678" s="47" t="n">
        <v>0</v>
      </c>
      <c r="J678" s="47" t="n">
        <v>0</v>
      </c>
      <c r="K678" s="28" t="n">
        <v>1</v>
      </c>
      <c r="L678" s="44" t="inlineStr">
        <is>
          <t>ПІ</t>
        </is>
      </c>
      <c r="M678" s="30" t="inlineStr">
        <is>
          <t>Да</t>
        </is>
      </c>
      <c r="N678" s="30" t="n"/>
      <c r="O678" s="30" t="n"/>
      <c r="P678" s="30" t="n"/>
      <c r="Q678" s="30" t="n"/>
      <c r="R678" s="63" t="inlineStr">
        <is>
          <t>Tereshchenko, Glib ; Tereshchenko, G.</t>
        </is>
      </c>
      <c r="S678" s="13" t="n"/>
      <c r="T678" s="13" t="n"/>
      <c r="U678" s="13" t="n"/>
      <c r="V678" s="13" t="n"/>
      <c r="W678" s="13" t="n"/>
      <c r="X678" s="13" t="n"/>
      <c r="Y678" s="13" t="n"/>
      <c r="Z678" s="13" t="n"/>
    </row>
    <row r="679" ht="15.75" customHeight="1" s="303">
      <c r="A679" s="22" t="n">
        <v>4355</v>
      </c>
      <c r="B679" s="23" t="inlineStr">
        <is>
          <t>ТЕРЕЩЕНКО ІГОР ВОЛОДИМИРОВИЧ</t>
        </is>
      </c>
      <c r="C679" s="24" t="inlineStr">
        <is>
          <t>http://orcid.org/0000-0002-6197-1914</t>
        </is>
      </c>
      <c r="D679" s="119" t="inlineStr">
        <is>
          <t>https://www.scopus.com/authid/detail.uri?authorId=57194035858</t>
        </is>
      </c>
      <c r="E679" s="313" t="n">
        <v>3</v>
      </c>
      <c r="F679" s="313" t="n">
        <v>4</v>
      </c>
      <c r="G679" s="313" t="n">
        <v>1</v>
      </c>
      <c r="H679" s="47" t="n">
        <v>3</v>
      </c>
      <c r="I679" s="47" t="n">
        <v>2</v>
      </c>
      <c r="J679" s="47" t="n">
        <v>1</v>
      </c>
      <c r="K679" s="58" t="n">
        <v>4</v>
      </c>
      <c r="L679" s="29" t="inlineStr">
        <is>
          <t>ІКІ</t>
        </is>
      </c>
      <c r="M679" s="59" t="inlineStr">
        <is>
          <t>Да</t>
        </is>
      </c>
      <c r="N679" s="59" t="n"/>
      <c r="O679" s="59" t="n"/>
      <c r="P679" s="59" t="n"/>
      <c r="Q679" s="59" t="n"/>
      <c r="R679" s="63" t="inlineStr">
        <is>
          <t>Tereshchenko, Igor ; Tereshchenko, I., V ; Tereshchenko, I. V.</t>
        </is>
      </c>
      <c r="S679" s="13" t="n"/>
      <c r="T679" s="13" t="n"/>
      <c r="U679" s="13" t="n"/>
      <c r="V679" s="13" t="n"/>
      <c r="W679" s="13" t="n"/>
      <c r="X679" s="13" t="n"/>
      <c r="Y679" s="13" t="n"/>
      <c r="Z679" s="13" t="n"/>
    </row>
    <row r="680" ht="15.75" customHeight="1" s="303">
      <c r="A680" s="22" t="n">
        <v>208</v>
      </c>
      <c r="B680" s="23" t="inlineStr">
        <is>
          <t>ТЕРЗІЯН ВАГАН ЯКОВИЧ</t>
        </is>
      </c>
      <c r="C680" s="24" t="inlineStr">
        <is>
          <t>https://orcid.org/0000-0001-7732-2962</t>
        </is>
      </c>
      <c r="D680" s="119" t="inlineStr">
        <is>
          <t>https://www.scopus.com/authid/detail.uri?authorId=6602841726</t>
        </is>
      </c>
      <c r="E680" s="313" t="n">
        <v>93</v>
      </c>
      <c r="F680" s="313" t="n">
        <v>968</v>
      </c>
      <c r="G680" s="313" t="n">
        <v>15</v>
      </c>
      <c r="H680" s="100" t="n">
        <v>12</v>
      </c>
      <c r="I680" s="100" t="n">
        <v>44</v>
      </c>
      <c r="J680" s="100" t="n">
        <v>4</v>
      </c>
      <c r="K680" s="58" t="n">
        <v>16</v>
      </c>
      <c r="L680" s="44" t="inlineStr">
        <is>
          <t>ШІ</t>
        </is>
      </c>
      <c r="M680" s="59" t="inlineStr">
        <is>
          <t>Да</t>
        </is>
      </c>
      <c r="N680" s="59" t="n"/>
      <c r="O680" s="59" t="n"/>
      <c r="P680" s="59" t="n"/>
      <c r="Q680" s="59" t="n"/>
      <c r="R680" s="63" t="inlineStr">
        <is>
          <t xml:space="preserve">Terziyan, Vagan ; Terziyan, V. ; Terziyan, Vagan Y. ; Terziyan, V ; </t>
        </is>
      </c>
      <c r="S680" s="13" t="n"/>
      <c r="T680" s="13" t="n"/>
      <c r="U680" s="13" t="n"/>
      <c r="V680" s="13" t="n"/>
      <c r="W680" s="13" t="n"/>
      <c r="X680" s="13" t="n"/>
      <c r="Y680" s="13" t="n"/>
      <c r="Z680" s="13" t="n"/>
    </row>
    <row r="681" ht="15.75" customHeight="1" s="303">
      <c r="A681" s="22" t="n">
        <v>344</v>
      </c>
      <c r="B681" s="23" t="inlineStr">
        <is>
          <t>ТЕР-ОВАНЕСЬЯН ВІОЛЕТТА ГАРНИКІВНА</t>
        </is>
      </c>
      <c r="C681" s="24" t="inlineStr">
        <is>
          <t>https://orcid.org/0000-0001-8150-4427</t>
        </is>
      </c>
      <c r="D681" s="111" t="n"/>
      <c r="E681" s="332" t="n"/>
      <c r="F681" s="333" t="n"/>
      <c r="G681" s="333" t="n"/>
      <c r="H681" s="101" t="n"/>
      <c r="I681" s="101" t="n"/>
      <c r="J681" s="101" t="n"/>
      <c r="K681" s="28" t="n">
        <v>0</v>
      </c>
      <c r="L681" s="39" t="inlineStr">
        <is>
          <t>ІМ</t>
        </is>
      </c>
      <c r="M681" s="30" t="inlineStr">
        <is>
          <t>Да</t>
        </is>
      </c>
      <c r="N681" s="30" t="n"/>
      <c r="O681" s="30" t="n"/>
      <c r="P681" s="30" t="n"/>
      <c r="Q681" s="30" t="n"/>
      <c r="R681" s="12" t="n"/>
      <c r="S681" s="13" t="n"/>
      <c r="T681" s="13" t="n"/>
      <c r="U681" s="13" t="n"/>
      <c r="V681" s="13" t="n"/>
      <c r="W681" s="13" t="n"/>
      <c r="X681" s="13" t="n"/>
      <c r="Y681" s="13" t="n"/>
      <c r="Z681" s="13" t="n"/>
    </row>
    <row r="682" ht="15.75" customHeight="1" s="303">
      <c r="A682" s="22" t="n">
        <v>6633</v>
      </c>
      <c r="B682" s="23" t="inlineStr">
        <is>
          <t>ТЕСЛЮК СЕРГІЙ ІГОРОВИЧ</t>
        </is>
      </c>
      <c r="C682" s="24" t="inlineStr">
        <is>
          <t>https://orcid.org/0000-0003-0711-9250</t>
        </is>
      </c>
      <c r="D682" s="119" t="inlineStr">
        <is>
          <t>https://www.scopus.com/authid/detail.uri?authorId=57211145204</t>
        </is>
      </c>
      <c r="E682" s="313" t="n">
        <v>2</v>
      </c>
      <c r="F682" s="313" t="n">
        <v>5</v>
      </c>
      <c r="G682" s="313" t="n">
        <v>1</v>
      </c>
      <c r="H682" s="101" t="n">
        <v>1</v>
      </c>
      <c r="I682" s="101" t="n">
        <v>0</v>
      </c>
      <c r="J682" s="101" t="n">
        <v>0</v>
      </c>
      <c r="K682" s="58" t="n">
        <v>3</v>
      </c>
      <c r="L682" s="44" t="inlineStr">
        <is>
          <t>КІТАМ</t>
        </is>
      </c>
      <c r="M682" s="59" t="inlineStr">
        <is>
          <t>Да</t>
        </is>
      </c>
      <c r="N682" s="59" t="n"/>
      <c r="O682" s="59" t="n"/>
      <c r="P682" s="59" t="n"/>
      <c r="Q682" s="59" t="n"/>
      <c r="R682" s="63" t="inlineStr">
        <is>
          <t>Tesliuk, Serhii ; Tesliuk, S.</t>
        </is>
      </c>
      <c r="S682" s="13" t="n"/>
      <c r="T682" s="13" t="n"/>
      <c r="U682" s="13" t="n"/>
      <c r="V682" s="13" t="n"/>
      <c r="W682" s="13" t="n"/>
      <c r="X682" s="13" t="n"/>
      <c r="Y682" s="13" t="n"/>
      <c r="Z682" s="13" t="n"/>
    </row>
    <row r="683" ht="15.75" customHeight="1" s="303">
      <c r="A683" s="22" t="n">
        <v>6652</v>
      </c>
      <c r="B683" s="23" t="inlineStr">
        <is>
          <t>ТИМКОВИЧ МАКСИМ ЮРІЙОВИЧ</t>
        </is>
      </c>
      <c r="C683" s="24" t="inlineStr">
        <is>
          <t>http://orcid.org/0000-0001-5613-1104</t>
        </is>
      </c>
      <c r="D683" s="119" t="inlineStr">
        <is>
          <t>https://www.scopus.com/authid/detail.uri?authorId=56685704800</t>
        </is>
      </c>
      <c r="E683" s="313" t="n">
        <v>19</v>
      </c>
      <c r="F683" s="313" t="n">
        <v>160</v>
      </c>
      <c r="G683" s="313" t="n">
        <v>6</v>
      </c>
      <c r="H683" s="100" t="n">
        <v>9</v>
      </c>
      <c r="I683" s="100" t="n">
        <v>13</v>
      </c>
      <c r="J683" s="100" t="n">
        <v>2</v>
      </c>
      <c r="K683" s="58" t="n">
        <v>66</v>
      </c>
      <c r="L683" s="29" t="inlineStr">
        <is>
          <t>БМІ</t>
        </is>
      </c>
      <c r="M683" s="59" t="inlineStr">
        <is>
          <t>Да</t>
        </is>
      </c>
      <c r="N683" s="59" t="n"/>
      <c r="O683" s="59" t="n"/>
      <c r="P683" s="59" t="n"/>
      <c r="Q683" s="59" t="n"/>
      <c r="R683" s="63" t="inlineStr">
        <is>
          <t xml:space="preserve">Tymkovych, Maksym ; Tymkovych, Maksym Y. ; Tymkovych, M. Y. ; Tymkovych, Maksym Yu ; Tymkovych, M.Y. ; Tymkovych, Maksym Yu. ; </t>
        </is>
      </c>
      <c r="S683" s="13" t="n"/>
      <c r="T683" s="13" t="n"/>
      <c r="U683" s="13" t="n"/>
      <c r="V683" s="13" t="n"/>
      <c r="W683" s="13" t="n"/>
      <c r="X683" s="13" t="n"/>
      <c r="Y683" s="13" t="n"/>
      <c r="Z683" s="13" t="n"/>
    </row>
    <row r="684" ht="15.75" customHeight="1" s="303">
      <c r="A684" s="22" t="n">
        <v>1153</v>
      </c>
      <c r="B684" s="23" t="inlineStr">
        <is>
          <t>ТИМОШЕНКО ЛЕОНІД ПЕТРОВИЧ</t>
        </is>
      </c>
      <c r="C684" s="24" t="inlineStr">
        <is>
          <t>https://orcid.org/0000-0003-1924-5908</t>
        </is>
      </c>
      <c r="D684" s="119" t="inlineStr">
        <is>
          <t>https://www.scopus.com/authid/detail.uri?authorId=57193824829</t>
        </is>
      </c>
      <c r="E684" s="313" t="n">
        <v>1</v>
      </c>
      <c r="F684" s="313" t="n">
        <v>1</v>
      </c>
      <c r="G684" s="313" t="n">
        <v>1</v>
      </c>
      <c r="H684" s="101" t="n"/>
      <c r="I684" s="101" t="n"/>
      <c r="J684" s="101" t="n"/>
      <c r="K684" s="58" t="n">
        <v>3</v>
      </c>
      <c r="L684" s="44" t="inlineStr">
        <is>
          <t>МІРЕС</t>
        </is>
      </c>
      <c r="M684" s="59" t="inlineStr">
        <is>
          <t>Да</t>
        </is>
      </c>
      <c r="N684" s="59" t="n"/>
      <c r="O684" s="59" t="n"/>
      <c r="P684" s="59" t="n"/>
      <c r="Q684" s="59" t="n"/>
      <c r="R684" s="63" t="inlineStr">
        <is>
          <t>Tymoshenko, L. P. ;  Timoshenko, L. P.</t>
        </is>
      </c>
      <c r="S684" s="13" t="n"/>
      <c r="T684" s="13" t="n"/>
      <c r="U684" s="13" t="n"/>
      <c r="V684" s="13" t="n"/>
      <c r="W684" s="13" t="n"/>
      <c r="X684" s="13" t="n"/>
      <c r="Y684" s="13" t="n"/>
      <c r="Z684" s="13" t="n"/>
    </row>
    <row r="685" ht="15.75" customHeight="1" s="303">
      <c r="A685" s="34" t="n">
        <v>7605</v>
      </c>
      <c r="B685" s="49" t="inlineStr">
        <is>
          <t>ТИМЧУК ІГОР ТРОХИМОВИЧ</t>
        </is>
      </c>
      <c r="C685" s="35" t="inlineStr">
        <is>
          <t>https://orcid.org/0000-0002-6436-7253</t>
        </is>
      </c>
      <c r="D685" s="120" t="inlineStr">
        <is>
          <t>https://www.scopus.com/authid/detail.uri?authorId=14523615200</t>
        </is>
      </c>
      <c r="E685" s="325" t="n">
        <v>18</v>
      </c>
      <c r="F685" s="313" t="n">
        <v>319</v>
      </c>
      <c r="G685" s="313" t="n">
        <v>5</v>
      </c>
      <c r="H685" s="37" t="n">
        <v>1</v>
      </c>
      <c r="I685" s="37" t="n">
        <v>0</v>
      </c>
      <c r="J685" s="37" t="n">
        <v>0</v>
      </c>
      <c r="K685" s="38" t="n">
        <v>4</v>
      </c>
      <c r="L685" s="40" t="n"/>
      <c r="M685" s="40" t="inlineStr">
        <is>
          <t>Нет</t>
        </is>
      </c>
      <c r="N685" s="40" t="n"/>
      <c r="O685" s="40" t="n"/>
      <c r="P685" s="40" t="n"/>
      <c r="Q685" s="40" t="n"/>
      <c r="R685" s="52" t="inlineStr">
        <is>
          <t>Tymchuk, IT ; Tymchuk, I. T.</t>
        </is>
      </c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 s="303">
      <c r="A686" s="22" t="n">
        <v>400</v>
      </c>
      <c r="B686" s="23" t="inlineStr">
        <is>
          <t>ТИХОНОВ ВЯЧЕСЛАВ АНАТОЛІЙОВИЧ</t>
        </is>
      </c>
      <c r="C686" s="24" t="inlineStr">
        <is>
          <t>http://orcid.org/0000-0002-4618-4787</t>
        </is>
      </c>
      <c r="D686" s="119" t="inlineStr">
        <is>
          <t>https://www.scopus.com/authid/detail.uri?authorId=12797305300</t>
        </is>
      </c>
      <c r="E686" s="325" t="n">
        <v>26</v>
      </c>
      <c r="F686" s="313" t="n">
        <v>22</v>
      </c>
      <c r="G686" s="313" t="n">
        <v>3</v>
      </c>
      <c r="H686" s="100" t="n">
        <v>10</v>
      </c>
      <c r="I686" s="100" t="n">
        <v>4</v>
      </c>
      <c r="J686" s="100" t="n">
        <v>1</v>
      </c>
      <c r="K686" s="58" t="n">
        <v>27</v>
      </c>
      <c r="L686" s="44" t="inlineStr">
        <is>
          <t>ІМІ</t>
        </is>
      </c>
      <c r="M686" s="59" t="inlineStr">
        <is>
          <t>Да</t>
        </is>
      </c>
      <c r="N686" s="59" t="n"/>
      <c r="O686" s="59" t="n"/>
      <c r="P686" s="59" t="n"/>
      <c r="Q686" s="59" t="n"/>
      <c r="R686" s="63" t="inlineStr">
        <is>
          <t xml:space="preserve">Tikhonov, Vyacheslav A. ; Tikhonov, V. ; Tykhonov, V. A. ; Tikhonov, V. A. ; Tikhonov, Vyacheslav ; Tykhonov, Vyacheslav A. ; Tikhonov, VA ; Tykhonov, Vvacheslav A. ; </t>
        </is>
      </c>
      <c r="S686" s="13" t="n"/>
      <c r="T686" s="13" t="n"/>
      <c r="U686" s="13" t="n"/>
      <c r="V686" s="13" t="n"/>
      <c r="W686" s="13" t="n"/>
      <c r="X686" s="13" t="n"/>
      <c r="Y686" s="13" t="n"/>
      <c r="Z686" s="13" t="n"/>
    </row>
    <row r="687" ht="15.75" customHeight="1" s="303">
      <c r="A687" s="22" t="n">
        <v>38</v>
      </c>
      <c r="B687" s="23" t="inlineStr">
        <is>
          <t>ТІТАРЕНКО ЛАРИСА ОЛЕКСАНДРІВНА</t>
        </is>
      </c>
      <c r="C687" s="24" t="inlineStr">
        <is>
          <t>https://orcid.org/0000-0003-2708-3179</t>
        </is>
      </c>
      <c r="D687" s="119" t="inlineStr">
        <is>
          <t>https://www.scopus.com/authid/detail.uri?authorId=23135884800</t>
        </is>
      </c>
      <c r="E687" s="325" t="n">
        <v>178</v>
      </c>
      <c r="F687" s="313" t="n">
        <v>449</v>
      </c>
      <c r="G687" s="313" t="n">
        <v>9</v>
      </c>
      <c r="H687" s="100" t="n">
        <v>14</v>
      </c>
      <c r="I687" s="100" t="n">
        <v>4</v>
      </c>
      <c r="J687" s="100" t="n">
        <v>1</v>
      </c>
      <c r="K687" s="58" t="n">
        <v>4</v>
      </c>
      <c r="L687" s="29" t="inlineStr">
        <is>
          <t>ІКІ</t>
        </is>
      </c>
      <c r="M687" s="59" t="inlineStr">
        <is>
          <t>Да</t>
        </is>
      </c>
      <c r="N687" s="59" t="n"/>
      <c r="O687" s="59" t="n"/>
      <c r="P687" s="59" t="n"/>
      <c r="Q687" s="59" t="n"/>
      <c r="R687" s="63" t="inlineStr">
        <is>
          <t>Titarenko, L. ; Titarenko, L. ; Titarenko, Larysa ; Titarenko, Larisa ; Titarenko, L. A. ; Titarenko, L.A.</t>
        </is>
      </c>
      <c r="S687" s="13" t="n"/>
      <c r="T687" s="13" t="n"/>
      <c r="U687" s="13" t="n"/>
      <c r="V687" s="13" t="n"/>
      <c r="W687" s="13" t="n"/>
      <c r="X687" s="13" t="n"/>
      <c r="Y687" s="13" t="n"/>
      <c r="Z687" s="13" t="n"/>
    </row>
    <row r="688" ht="15.75" customHeight="1" s="303">
      <c r="A688" s="22" t="n">
        <v>6928</v>
      </c>
      <c r="B688" s="23" t="inlineStr">
        <is>
          <t>ТІТОВ СЕРГІЙ ВОЛОДИМИРОВИЧ</t>
        </is>
      </c>
      <c r="C688" s="24" t="inlineStr">
        <is>
          <t>https://orcid.org/0000-0003-0910-4415</t>
        </is>
      </c>
      <c r="D688" s="119" t="inlineStr">
        <is>
          <t>https://www.scopus.com/authid/detail.uri?authorId=35763123500</t>
        </is>
      </c>
      <c r="E688" s="313" t="n">
        <v>3</v>
      </c>
      <c r="F688" s="313" t="n">
        <v>3</v>
      </c>
      <c r="G688" s="313" t="n">
        <v>1</v>
      </c>
      <c r="H688" s="100" t="n">
        <v>2</v>
      </c>
      <c r="I688" s="100" t="n">
        <v>1</v>
      </c>
      <c r="J688" s="100" t="n">
        <v>1</v>
      </c>
      <c r="K688" s="28" t="n">
        <v>6</v>
      </c>
      <c r="L688" s="44" t="inlineStr">
        <is>
          <t>СТ</t>
        </is>
      </c>
      <c r="M688" s="30" t="inlineStr">
        <is>
          <t>Да</t>
        </is>
      </c>
      <c r="N688" s="30" t="n"/>
      <c r="O688" s="30" t="n"/>
      <c r="P688" s="30" t="n"/>
      <c r="Q688" s="30" t="n"/>
      <c r="R688" s="63" t="inlineStr">
        <is>
          <t xml:space="preserve">Titov, Sergey Vl ; Titov, Serhii ; Titov, S. V. ; Titov, SVI ; Titov, Sergey V. I. ; Titov, S ; </t>
        </is>
      </c>
      <c r="S688" s="13" t="n"/>
      <c r="T688" s="13" t="n"/>
      <c r="U688" s="13" t="n"/>
      <c r="V688" s="13" t="n"/>
      <c r="W688" s="13" t="n"/>
      <c r="X688" s="13" t="n"/>
      <c r="Y688" s="13" t="n"/>
      <c r="Z688" s="13" t="n"/>
    </row>
    <row r="689" ht="15.75" customHeight="1" s="303">
      <c r="A689" s="22" t="n">
        <v>7760</v>
      </c>
      <c r="B689" s="23" t="inlineStr">
        <is>
          <t>ТІТОВА ОЛЕНА ВІТОЛЬДІЇВНА</t>
        </is>
      </c>
      <c r="C689" s="101" t="n"/>
      <c r="D689" s="119" t="inlineStr">
        <is>
          <t>https://www.scopus.com/authid/detail.uri?authorId=57190664123</t>
        </is>
      </c>
      <c r="E689" s="325" t="n">
        <v>7</v>
      </c>
      <c r="F689" s="313" t="n">
        <v>11</v>
      </c>
      <c r="G689" s="313" t="n">
        <v>2</v>
      </c>
      <c r="H689" s="100" t="n">
        <v>4</v>
      </c>
      <c r="I689" s="100" t="n">
        <v>5</v>
      </c>
      <c r="J689" s="100" t="n">
        <v>2</v>
      </c>
      <c r="K689" s="28" t="n">
        <v>5</v>
      </c>
      <c r="L689" s="29" t="inlineStr">
        <is>
          <t>Інф.</t>
        </is>
      </c>
      <c r="M689" s="30" t="inlineStr">
        <is>
          <t>Да</t>
        </is>
      </c>
      <c r="N689" s="30" t="n"/>
      <c r="O689" s="30" t="n"/>
      <c r="P689" s="30" t="n"/>
      <c r="Q689" s="30" t="n"/>
      <c r="R689" s="63" t="inlineStr">
        <is>
          <t>Titova, Olena ; Titova, E. ; Titova, Yelena V. ; Titova, O. ; Titova, E</t>
        </is>
      </c>
      <c r="S689" s="13" t="n"/>
      <c r="T689" s="13" t="n"/>
      <c r="U689" s="13" t="n"/>
      <c r="V689" s="13" t="n"/>
      <c r="W689" s="13" t="n"/>
      <c r="X689" s="13" t="n"/>
      <c r="Y689" s="13" t="n"/>
      <c r="Z689" s="13" t="n"/>
    </row>
    <row r="690" ht="15.75" customHeight="1" s="303">
      <c r="A690" s="22" t="n">
        <v>207</v>
      </c>
      <c r="B690" s="23" t="inlineStr">
        <is>
          <t>ТІХОНОВА ЛІДІЯ АНАТОЛІЇВНА</t>
        </is>
      </c>
      <c r="C690" s="24" t="inlineStr">
        <is>
          <t>http://orcid.org/0000-0003-3954-0250</t>
        </is>
      </c>
      <c r="D690" s="101" t="n"/>
      <c r="E690" s="333" t="n"/>
      <c r="F690" s="333" t="n"/>
      <c r="G690" s="333" t="n"/>
      <c r="H690" s="101" t="n"/>
      <c r="I690" s="101" t="n"/>
      <c r="J690" s="101" t="n"/>
      <c r="K690" s="28" t="n">
        <v>8</v>
      </c>
      <c r="L690" s="44" t="inlineStr">
        <is>
          <t>Філ.</t>
        </is>
      </c>
      <c r="M690" s="30" t="inlineStr">
        <is>
          <t>Да</t>
        </is>
      </c>
      <c r="N690" s="30" t="n"/>
      <c r="O690" s="30" t="n"/>
      <c r="P690" s="30" t="n"/>
      <c r="Q690" s="30" t="n"/>
      <c r="R690" s="12" t="n"/>
      <c r="S690" s="13" t="n"/>
      <c r="T690" s="13" t="n"/>
      <c r="U690" s="13" t="n"/>
      <c r="V690" s="13" t="n"/>
      <c r="W690" s="13" t="n"/>
      <c r="X690" s="13" t="n"/>
      <c r="Y690" s="13" t="n"/>
      <c r="Z690" s="13" t="n"/>
    </row>
    <row r="691" ht="15.75" customHeight="1" s="303">
      <c r="A691" s="34" t="n">
        <v>6637</v>
      </c>
      <c r="B691" s="49" t="inlineStr">
        <is>
          <t>ТКАЧ МАРІЯ ГЕННАДІЇВНА</t>
        </is>
      </c>
      <c r="C691" s="35" t="inlineStr">
        <is>
          <t>http://orcid.org/0000-0002-4248-7633</t>
        </is>
      </c>
      <c r="D691" s="128" t="n"/>
      <c r="E691" s="333" t="n"/>
      <c r="F691" s="333" t="n"/>
      <c r="G691" s="333" t="n"/>
      <c r="H691" s="128" t="n"/>
      <c r="I691" s="128" t="n"/>
      <c r="J691" s="128" t="n"/>
      <c r="K691" s="157" t="n"/>
      <c r="L691" s="158" t="n"/>
      <c r="M691" s="158" t="inlineStr">
        <is>
          <t>Нет</t>
        </is>
      </c>
      <c r="N691" s="158" t="n"/>
      <c r="O691" s="158" t="n"/>
      <c r="P691" s="158" t="n"/>
      <c r="Q691" s="158" t="n"/>
      <c r="R691" s="53" t="inlineStr">
        <is>
          <t>Tkach, M.</t>
        </is>
      </c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 s="303">
      <c r="A692" s="34" t="n">
        <v>7011</v>
      </c>
      <c r="B692" s="49" t="inlineStr">
        <is>
          <t>ТКАЧ ОЛЕНА ЄВГЕНІВНА</t>
        </is>
      </c>
      <c r="C692" s="128" t="n"/>
      <c r="D692" s="128" t="n"/>
      <c r="E692" s="333" t="n"/>
      <c r="F692" s="333" t="n"/>
      <c r="G692" s="333" t="n"/>
      <c r="H692" s="128" t="n"/>
      <c r="I692" s="128" t="n"/>
      <c r="J692" s="128" t="n"/>
      <c r="K692" s="38" t="n">
        <v>0</v>
      </c>
      <c r="L692" s="40" t="inlineStr">
        <is>
          <t>МП</t>
        </is>
      </c>
      <c r="M692" s="40" t="inlineStr">
        <is>
          <t>Нет</t>
        </is>
      </c>
      <c r="N692" s="40" t="n"/>
      <c r="O692" s="40" t="n"/>
      <c r="P692" s="40" t="n"/>
      <c r="Q692" s="40" t="n"/>
      <c r="R692" s="52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 s="303">
      <c r="A693" s="22" t="n">
        <v>546</v>
      </c>
      <c r="B693" s="23" t="inlineStr">
        <is>
          <t>ТКАЧЕНКО ВОЛОДИМИР ПИЛИПОВИЧ</t>
        </is>
      </c>
      <c r="C693" s="24" t="inlineStr">
        <is>
          <t>http://orcid.org/0000-0002-5076-0724</t>
        </is>
      </c>
      <c r="D693" s="119" t="inlineStr">
        <is>
          <t>https://www.scopus.com/authid/detail.uri?authorId=57194038934</t>
        </is>
      </c>
      <c r="E693" s="313" t="n">
        <v>5</v>
      </c>
      <c r="F693" s="313" t="n">
        <v>22</v>
      </c>
      <c r="G693" s="313" t="n">
        <v>2</v>
      </c>
      <c r="H693" s="47" t="n">
        <v>4</v>
      </c>
      <c r="I693" s="47" t="n">
        <v>3</v>
      </c>
      <c r="J693" s="47" t="n">
        <v>1</v>
      </c>
      <c r="K693" s="28" t="n">
        <v>41</v>
      </c>
      <c r="L693" s="44" t="inlineStr">
        <is>
          <t>МСТ</t>
        </is>
      </c>
      <c r="M693" s="30" t="inlineStr">
        <is>
          <t>Да</t>
        </is>
      </c>
      <c r="N693" s="30" t="n"/>
      <c r="O693" s="30" t="n"/>
      <c r="P693" s="30" t="n"/>
      <c r="Q693" s="30" t="n"/>
      <c r="R693" s="63" t="inlineStr">
        <is>
          <t xml:space="preserve">Tkachenko, Vladimir ; Tkachenko, Volodymyr ; Tkachenko, V. Ph ; </t>
        </is>
      </c>
      <c r="S693" s="13" t="n"/>
      <c r="T693" s="13" t="n"/>
      <c r="U693" s="13" t="n"/>
      <c r="V693" s="13" t="n"/>
      <c r="W693" s="13" t="n"/>
      <c r="X693" s="13" t="n"/>
      <c r="Y693" s="13" t="n"/>
      <c r="Z693" s="13" t="n"/>
    </row>
    <row r="694" ht="15.75" customHeight="1" s="303">
      <c r="A694" s="22" t="n">
        <v>4883</v>
      </c>
      <c r="B694" s="23" t="inlineStr">
        <is>
          <t>ТКАЧОВ ВІТАЛІЙ МИКОЛАЙОВИЧ</t>
        </is>
      </c>
      <c r="C694" s="112" t="inlineStr">
        <is>
          <t>https://orcid.org/0000-0002-6524-9937</t>
        </is>
      </c>
      <c r="D694" s="119" t="inlineStr">
        <is>
          <t>https://www.scopus.com/authid/detail.uri?authorId=56485859400</t>
        </is>
      </c>
      <c r="E694" s="325" t="n">
        <v>24</v>
      </c>
      <c r="F694" s="313" t="n">
        <v>127</v>
      </c>
      <c r="G694" s="313" t="n">
        <v>7</v>
      </c>
      <c r="H694" s="100" t="n">
        <v>4</v>
      </c>
      <c r="I694" s="100" t="n">
        <v>6</v>
      </c>
      <c r="J694" s="100" t="n">
        <v>2</v>
      </c>
      <c r="K694" s="28" t="n">
        <v>90</v>
      </c>
      <c r="L694" s="29" t="inlineStr">
        <is>
          <t>ЕОМ</t>
        </is>
      </c>
      <c r="M694" s="30" t="inlineStr">
        <is>
          <t>Да</t>
        </is>
      </c>
      <c r="N694" s="30" t="n"/>
      <c r="O694" s="30" t="n"/>
      <c r="P694" s="30" t="n"/>
      <c r="Q694" s="30" t="n"/>
      <c r="R694" s="63" t="inlineStr">
        <is>
          <t>Tkachov, Vitalii ; Vitalii, Tkachov ; Tkachov, V. N. ; Tkachev, V. N. ; Tkachov, Vitaliy M. ; Tkachov, Vitalii M. ; Vitalii, T. ; Vitalii T. ; Tkachov, V.</t>
        </is>
      </c>
      <c r="S694" s="13" t="n"/>
      <c r="T694" s="13" t="n"/>
      <c r="U694" s="13" t="n"/>
      <c r="V694" s="13" t="n"/>
      <c r="W694" s="13" t="n"/>
      <c r="X694" s="13" t="n"/>
      <c r="Y694" s="13" t="n"/>
      <c r="Z694" s="13" t="n"/>
    </row>
    <row r="695" ht="15.75" customHeight="1" s="303">
      <c r="A695" s="34" t="n">
        <v>4046</v>
      </c>
      <c r="B695" s="23" t="inlineStr">
        <is>
          <t>ТКАЧОВА ТЕТЯНА СЕРГІЇВНА</t>
        </is>
      </c>
      <c r="C695" s="128" t="inlineStr">
        <is>
          <t>два профиля в Скопусе!!!</t>
        </is>
      </c>
      <c r="D695" s="159" t="inlineStr">
        <is>
          <t>https://www.scopus.com/authid/detail.uri?authorId=57217062527</t>
        </is>
      </c>
      <c r="E695" s="313" t="n">
        <v>5</v>
      </c>
      <c r="F695" s="313" t="n">
        <v>31</v>
      </c>
      <c r="G695" s="313" t="n">
        <v>2</v>
      </c>
      <c r="H695" s="51" t="n"/>
      <c r="I695" s="51" t="n"/>
      <c r="J695" s="51" t="n"/>
      <c r="K695" s="38" t="n">
        <v>0</v>
      </c>
      <c r="L695" s="29" t="inlineStr">
        <is>
          <t>ЕОМ</t>
        </is>
      </c>
      <c r="M695" s="40" t="inlineStr">
        <is>
          <t>Да</t>
        </is>
      </c>
      <c r="N695" s="40" t="n"/>
      <c r="O695" s="40" t="n"/>
      <c r="P695" s="40" t="n"/>
      <c r="Q695" s="40" t="n"/>
      <c r="R695" s="63" t="inlineStr">
        <is>
          <t>Tkachova, Tetiana ; Sakalo, T. S. ; Tetyana, Sakalo ; Sakalo, Tetiana ; Sakalo, TS</t>
        </is>
      </c>
      <c r="S695" s="13" t="n"/>
      <c r="T695" s="13" t="n"/>
      <c r="U695" s="13" t="n"/>
      <c r="V695" s="13" t="n"/>
      <c r="W695" s="13" t="n"/>
      <c r="X695" s="13" t="n"/>
      <c r="Y695" s="13" t="n"/>
      <c r="Z695" s="13" t="n"/>
    </row>
    <row r="696" ht="15.75" customHeight="1" s="303">
      <c r="A696" s="34" t="n">
        <v>1247</v>
      </c>
      <c r="B696" s="49" t="inlineStr">
        <is>
          <t>ТОВСТОПЛЬОТ ОЛЬГА СЕРГІЇВНА</t>
        </is>
      </c>
      <c r="C696" s="128" t="n"/>
      <c r="D696" s="160" t="n"/>
      <c r="E696" s="314" t="n"/>
      <c r="F696" s="314" t="n"/>
      <c r="G696" s="314" t="n"/>
      <c r="H696" s="51" t="n"/>
      <c r="I696" s="51" t="n"/>
      <c r="J696" s="51" t="n"/>
      <c r="K696" s="38" t="n">
        <v>5</v>
      </c>
      <c r="L696" s="40" t="n"/>
      <c r="M696" s="40" t="inlineStr">
        <is>
          <t>Нет</t>
        </is>
      </c>
      <c r="N696" s="40" t="n"/>
      <c r="O696" s="40" t="n"/>
      <c r="P696" s="40" t="n"/>
      <c r="Q696" s="40" t="n"/>
      <c r="R696" s="52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 s="303">
      <c r="A697" s="22" t="n">
        <v>3671</v>
      </c>
      <c r="B697" s="23" t="inlineStr">
        <is>
          <t>ТОКАР ЛЮБОВ ОЛЕКСАНДРІВНА</t>
        </is>
      </c>
      <c r="C697" s="24" t="inlineStr">
        <is>
          <t>http://orcid.org/0000-0002-7780-1928</t>
        </is>
      </c>
      <c r="D697" s="119" t="inlineStr">
        <is>
          <t>https://www.scopus.com/authid/detail.uri?authorId=57194045937</t>
        </is>
      </c>
      <c r="E697" s="313" t="n">
        <v>3</v>
      </c>
      <c r="F697" s="313" t="n">
        <v>0</v>
      </c>
      <c r="G697" s="313" t="n">
        <v>0</v>
      </c>
      <c r="H697" s="100" t="n">
        <v>1</v>
      </c>
      <c r="I697" s="100" t="n">
        <v>0</v>
      </c>
      <c r="J697" s="100" t="n">
        <v>0</v>
      </c>
      <c r="K697" s="58" t="n">
        <v>24</v>
      </c>
      <c r="L697" s="29" t="inlineStr">
        <is>
          <t>ІКІ</t>
        </is>
      </c>
      <c r="M697" s="59" t="inlineStr">
        <is>
          <t>Да</t>
        </is>
      </c>
      <c r="N697" s="59" t="n"/>
      <c r="O697" s="59" t="n"/>
      <c r="P697" s="59" t="n"/>
      <c r="Q697" s="59" t="n"/>
      <c r="R697" s="63" t="inlineStr">
        <is>
          <t>Tokar, Liubov ; Tokar, L.</t>
        </is>
      </c>
      <c r="S697" s="13" t="n"/>
      <c r="T697" s="13" t="n"/>
      <c r="U697" s="13" t="n"/>
      <c r="V697" s="13" t="n"/>
      <c r="W697" s="13" t="n"/>
      <c r="X697" s="13" t="n"/>
      <c r="Y697" s="13" t="n"/>
      <c r="Z697" s="13" t="n"/>
    </row>
    <row r="698" ht="15.75" customHeight="1" s="303">
      <c r="A698" s="22" t="n">
        <v>311</v>
      </c>
      <c r="B698" s="23" t="inlineStr">
        <is>
          <t>ТОКАРЄВ ВОЛОДИМИР ВОЛОДИМИРОВИЧ</t>
        </is>
      </c>
      <c r="C698" s="112" t="inlineStr">
        <is>
          <t>https://orcid.org/0000-0002-7143-6165</t>
        </is>
      </c>
      <c r="D698" s="119" t="inlineStr">
        <is>
          <t>https://www.scopus.com/authid/detail.uri?authorId=57188622143</t>
        </is>
      </c>
      <c r="E698" s="325" t="n">
        <v>11</v>
      </c>
      <c r="F698" s="313" t="n">
        <v>65</v>
      </c>
      <c r="G698" s="313" t="n">
        <v>6</v>
      </c>
      <c r="H698" s="47" t="n">
        <v>2</v>
      </c>
      <c r="I698" s="47" t="n">
        <v>0</v>
      </c>
      <c r="J698" s="47" t="n">
        <v>0</v>
      </c>
      <c r="K698" s="58" t="n">
        <v>63</v>
      </c>
      <c r="L698" s="29" t="inlineStr">
        <is>
          <t>ЕОМ</t>
        </is>
      </c>
      <c r="M698" s="59" t="inlineStr">
        <is>
          <t>Да</t>
        </is>
      </c>
      <c r="N698" s="59" t="n"/>
      <c r="O698" s="59" t="n"/>
      <c r="P698" s="59" t="n"/>
      <c r="Q698" s="59" t="n"/>
      <c r="R698" s="63" t="inlineStr">
        <is>
          <t>Tokariev, Volodymyr ; Tokarev, V. V. ; Tokarev, Volodymyr V. ; Tokarev, Vladimir ; Tokariev, V. ; Tokarev, VV ; Tokariev, Volodymyr</t>
        </is>
      </c>
      <c r="S698" s="13" t="n"/>
      <c r="T698" s="13" t="n"/>
      <c r="U698" s="13" t="n"/>
      <c r="V698" s="13" t="n"/>
      <c r="W698" s="13" t="n"/>
      <c r="X698" s="13" t="n"/>
      <c r="Y698" s="13" t="n"/>
      <c r="Z698" s="13" t="n"/>
    </row>
    <row r="699" ht="15.75" customHeight="1" s="303">
      <c r="A699" s="22" t="n">
        <v>1257</v>
      </c>
      <c r="B699" s="23" t="inlineStr">
        <is>
          <t>ТОКАРЄВА ОЛЕНА ВІТАЛІЇВНА</t>
        </is>
      </c>
      <c r="C699" s="24" t="inlineStr">
        <is>
          <t>https://orcid.org/0000-0002-0465-9297</t>
        </is>
      </c>
      <c r="D699" s="119" t="inlineStr">
        <is>
          <t>https://www.scopus.com/authid/detail.uri?origin=AuthorProfile&amp;authorId=57201648823</t>
        </is>
      </c>
      <c r="E699" s="313" t="n">
        <v>4</v>
      </c>
      <c r="F699" s="313" t="n">
        <v>3</v>
      </c>
      <c r="G699" s="313" t="n">
        <v>1</v>
      </c>
      <c r="H699" s="100" t="n">
        <v>3</v>
      </c>
      <c r="I699" s="100" t="n">
        <v>2</v>
      </c>
      <c r="J699" s="100" t="n">
        <v>1</v>
      </c>
      <c r="K699" s="58" t="n">
        <v>10</v>
      </c>
      <c r="L699" s="44" t="inlineStr">
        <is>
          <t>КІТАМ</t>
        </is>
      </c>
      <c r="M699" s="59" t="inlineStr">
        <is>
          <t>Да</t>
        </is>
      </c>
      <c r="N699" s="59" t="n"/>
      <c r="O699" s="59" t="n"/>
      <c r="P699" s="59" t="n"/>
      <c r="Q699" s="59" t="n"/>
      <c r="R699" s="63" t="inlineStr">
        <is>
          <t xml:space="preserve">Tokarieva, Olena V. ; Tokarieva, Olena ; Tokareva, E. V. ; Tokarieva, О. V. ; Tokarieva, O. V. ; Tokarieva, Рћ.V. ; Tokarieva, О.V. ; Tokarieva, OV ; Tokarieva, O. V. ; Tokarieva, O., V ; </t>
        </is>
      </c>
      <c r="S699" s="13" t="n"/>
      <c r="T699" s="13" t="n"/>
      <c r="U699" s="13" t="n"/>
      <c r="V699" s="13" t="n"/>
      <c r="W699" s="13" t="n"/>
      <c r="X699" s="13" t="n"/>
      <c r="Y699" s="13" t="n"/>
      <c r="Z699" s="13" t="n"/>
    </row>
    <row r="700" ht="15.75" customHeight="1" s="303">
      <c r="A700" s="22" t="n">
        <v>1046</v>
      </c>
      <c r="B700" s="23" t="inlineStr">
        <is>
          <t>ТОКАРСЬКИЙ ПЕТРО ЛЬВОВИЧ</t>
        </is>
      </c>
      <c r="C700" s="24" t="inlineStr">
        <is>
          <t>http://orcid.org/0000-0002-5112-7744</t>
        </is>
      </c>
      <c r="D700" s="119" t="inlineStr">
        <is>
          <t>https://www.scopus.com/authid/detail.uri?authorId=24342258300</t>
        </is>
      </c>
      <c r="E700" s="313" t="n">
        <v>47</v>
      </c>
      <c r="F700" s="313" t="n">
        <v>206</v>
      </c>
      <c r="G700" s="313" t="n">
        <v>6</v>
      </c>
      <c r="H700" s="47" t="n">
        <v>7</v>
      </c>
      <c r="I700" s="47" t="n">
        <v>10</v>
      </c>
      <c r="J700" s="47" t="n">
        <v>2</v>
      </c>
      <c r="K700" s="58" t="n">
        <v>2</v>
      </c>
      <c r="L700" s="39" t="n"/>
      <c r="M700" s="59" t="inlineStr">
        <is>
          <t>Да</t>
        </is>
      </c>
      <c r="N700" s="59" t="n"/>
      <c r="O700" s="59" t="n"/>
      <c r="P700" s="59" t="n"/>
      <c r="Q700" s="59" t="n"/>
      <c r="R700" s="63" t="inlineStr">
        <is>
          <t>Tokarsky, Peter L. ; Tokarsky, P. L. ; Tokarski, P. L. ; Tokarskij, P. L. ; Tokarsky, Peter ; Tokarsky, Peter L. ; Tokarsky, P. ; Tokarskiy, P. L. ; Tokarsky, P.L. ; Tokarskii, PL ; Tokarsky, PL ;</t>
        </is>
      </c>
      <c r="S700" s="13" t="n"/>
      <c r="T700" s="13" t="n"/>
      <c r="U700" s="13" t="n"/>
      <c r="V700" s="13" t="n"/>
      <c r="W700" s="13" t="n"/>
      <c r="X700" s="13" t="n"/>
      <c r="Y700" s="13" t="n"/>
      <c r="Z700" s="13" t="n"/>
    </row>
    <row r="701" ht="15.75" customHeight="1" s="303">
      <c r="A701" s="22" t="n">
        <v>6777</v>
      </c>
      <c r="B701" s="23" t="inlineStr">
        <is>
          <t>ТОЛСТИХ ЄЛИЗАВЕТА ГЕННАДІЇВНА</t>
        </is>
      </c>
      <c r="C701" s="24" t="inlineStr">
        <is>
          <t>https://orcid.org/0000-0001-8583-0908</t>
        </is>
      </c>
      <c r="D701" s="119" t="inlineStr">
        <is>
          <t>https://www.scopus.com/authid/detail.uri?authorId=56784334400</t>
        </is>
      </c>
      <c r="E701" s="317" t="n">
        <v>7</v>
      </c>
      <c r="F701" s="313" t="n">
        <v>12</v>
      </c>
      <c r="G701" s="313" t="n">
        <v>3</v>
      </c>
      <c r="H701" s="100" t="n">
        <v>1</v>
      </c>
      <c r="I701" s="100" t="n">
        <v>0</v>
      </c>
      <c r="J701" s="100" t="n">
        <v>0</v>
      </c>
      <c r="K701" s="58" t="n">
        <v>12</v>
      </c>
      <c r="L701" s="39" t="n"/>
      <c r="M701" s="59" t="inlineStr">
        <is>
          <t>Да</t>
        </is>
      </c>
      <c r="N701" s="59" t="n"/>
      <c r="O701" s="59" t="n"/>
      <c r="P701" s="59" t="n"/>
      <c r="Q701" s="59" t="n"/>
      <c r="R701" s="63" t="inlineStr">
        <is>
          <t>Tolstykh, Y. G. ; Tolstykh, Yelyzaveta ; Tolstyh, E. G. ; Tolstykh, E. G. ; Tolstykh, Y. G.</t>
        </is>
      </c>
      <c r="S701" s="13" t="n"/>
      <c r="T701" s="13" t="n"/>
      <c r="U701" s="13" t="n"/>
      <c r="V701" s="13" t="n"/>
      <c r="W701" s="13" t="n"/>
      <c r="X701" s="13" t="n"/>
      <c r="Y701" s="13" t="n"/>
      <c r="Z701" s="13" t="n"/>
    </row>
    <row r="702" ht="15.75" customHeight="1" s="303">
      <c r="A702" s="22" t="n"/>
      <c r="B702" s="23" t="inlineStr">
        <is>
          <t>ТОМАК ВІРА ВІКТОРІВНА</t>
        </is>
      </c>
      <c r="C702" s="100" t="n"/>
      <c r="D702" s="123" t="n"/>
      <c r="E702" s="314" t="n"/>
      <c r="F702" s="314" t="n"/>
      <c r="G702" s="314" t="n"/>
      <c r="H702" s="47" t="n"/>
      <c r="I702" s="47" t="n"/>
      <c r="J702" s="47" t="n"/>
      <c r="K702" s="28" t="n">
        <v>0</v>
      </c>
      <c r="L702" s="39" t="n"/>
      <c r="M702" s="30" t="inlineStr">
        <is>
          <t>Да</t>
        </is>
      </c>
      <c r="N702" s="30" t="n"/>
      <c r="O702" s="30" t="n"/>
      <c r="P702" s="30" t="n"/>
      <c r="Q702" s="30" t="n"/>
      <c r="R702" s="12" t="n"/>
      <c r="S702" s="13" t="n"/>
      <c r="T702" s="13" t="n"/>
      <c r="U702" s="13" t="n"/>
      <c r="V702" s="13" t="n"/>
      <c r="W702" s="13" t="n"/>
      <c r="X702" s="13" t="n"/>
      <c r="Y702" s="13" t="n"/>
      <c r="Z702" s="13" t="n"/>
    </row>
    <row r="703" ht="15.75" customHeight="1" s="303">
      <c r="A703" s="22" t="n">
        <v>1201</v>
      </c>
      <c r="B703" s="23" t="inlineStr">
        <is>
          <t>ТОРБА АЛЄКСАНДР АЛЄКСЄЄВІЧ</t>
        </is>
      </c>
      <c r="C703" s="24" t="inlineStr">
        <is>
          <t>https://orcid.org/0000-0003-2993-2955</t>
        </is>
      </c>
      <c r="D703" s="119" t="inlineStr">
        <is>
          <t>https://www.scopus.com/authid/detail.uri?authorId=57191962512</t>
        </is>
      </c>
      <c r="E703" s="313" t="n">
        <v>1</v>
      </c>
      <c r="F703" s="313" t="n">
        <v>0</v>
      </c>
      <c r="G703" s="313" t="n">
        <v>0</v>
      </c>
      <c r="H703" s="47" t="n"/>
      <c r="I703" s="47" t="n"/>
      <c r="J703" s="47" t="n"/>
      <c r="K703" s="58" t="n">
        <v>19</v>
      </c>
      <c r="L703" s="29" t="inlineStr">
        <is>
          <t>ЕОМ</t>
        </is>
      </c>
      <c r="M703" s="59" t="inlineStr">
        <is>
          <t>Да</t>
        </is>
      </c>
      <c r="N703" s="59" t="n"/>
      <c r="O703" s="59" t="n"/>
      <c r="P703" s="59" t="n"/>
      <c r="Q703" s="59" t="n"/>
      <c r="R703" s="63" t="inlineStr">
        <is>
          <t>Torba, A. A.</t>
        </is>
      </c>
      <c r="S703" s="13" t="n"/>
      <c r="T703" s="13" t="n"/>
      <c r="U703" s="13" t="n"/>
      <c r="V703" s="13" t="n"/>
      <c r="W703" s="13" t="n"/>
      <c r="X703" s="13" t="n"/>
      <c r="Y703" s="13" t="n"/>
      <c r="Z703" s="13" t="n"/>
    </row>
    <row r="704" ht="15.75" customHeight="1" s="303">
      <c r="A704" s="22" t="n">
        <v>706</v>
      </c>
      <c r="B704" s="23" t="inlineStr">
        <is>
          <t>ТОХТАМИШ НАТАЛІЯ ІВАНІВНА</t>
        </is>
      </c>
      <c r="C704" s="100" t="n"/>
      <c r="D704" s="123" t="n"/>
      <c r="E704" s="314" t="n"/>
      <c r="F704" s="314" t="n"/>
      <c r="G704" s="314" t="n"/>
      <c r="H704" s="47" t="n"/>
      <c r="I704" s="47" t="n"/>
      <c r="J704" s="47" t="n"/>
      <c r="K704" s="28" t="n">
        <v>1</v>
      </c>
      <c r="L704" s="29" t="n"/>
      <c r="M704" s="30" t="inlineStr">
        <is>
          <t>Да</t>
        </is>
      </c>
      <c r="N704" s="30" t="n"/>
      <c r="O704" s="30" t="n"/>
      <c r="P704" s="30" t="n"/>
      <c r="Q704" s="30" t="n"/>
      <c r="R704" s="12" t="n"/>
      <c r="S704" s="13" t="n"/>
      <c r="T704" s="13" t="n"/>
      <c r="U704" s="13" t="n"/>
      <c r="V704" s="13" t="n"/>
      <c r="W704" s="13" t="n"/>
      <c r="X704" s="13" t="n"/>
      <c r="Y704" s="13" t="n"/>
      <c r="Z704" s="13" t="n"/>
    </row>
    <row r="705" ht="15.75" customHeight="1" s="303">
      <c r="A705" s="22" t="n">
        <v>578</v>
      </c>
      <c r="B705" s="23" t="inlineStr">
        <is>
          <t>ТРОЇЦЬКА ВІКТОРІЯ ВАСИЛІВНА</t>
        </is>
      </c>
      <c r="C705" s="100" t="n"/>
      <c r="D705" s="123" t="n"/>
      <c r="E705" s="314" t="n"/>
      <c r="F705" s="314" t="n"/>
      <c r="G705" s="314" t="n"/>
      <c r="H705" s="47" t="n"/>
      <c r="I705" s="47" t="n"/>
      <c r="J705" s="47" t="n"/>
      <c r="K705" s="28" t="n">
        <v>0</v>
      </c>
      <c r="L705" s="44" t="inlineStr">
        <is>
          <t>ПрН</t>
        </is>
      </c>
      <c r="M705" s="30" t="inlineStr">
        <is>
          <t>Да</t>
        </is>
      </c>
      <c r="N705" s="30" t="n"/>
      <c r="O705" s="30" t="n"/>
      <c r="P705" s="30" t="n"/>
      <c r="Q705" s="30" t="n"/>
      <c r="R705" s="12" t="n"/>
      <c r="S705" s="13" t="n"/>
      <c r="T705" s="13" t="n"/>
      <c r="U705" s="13" t="n"/>
      <c r="V705" s="13" t="n"/>
      <c r="W705" s="13" t="n"/>
      <c r="X705" s="13" t="n"/>
      <c r="Y705" s="13" t="n"/>
      <c r="Z705" s="13" t="n"/>
    </row>
    <row r="706" ht="15.75" customHeight="1" s="303">
      <c r="A706" s="22" t="n">
        <v>3663</v>
      </c>
      <c r="B706" s="23" t="inlineStr">
        <is>
          <t>ТРОЩИЛО ОЛЕКСАНДР СТЕПАНОВИЧ</t>
        </is>
      </c>
      <c r="C706" s="100" t="n"/>
      <c r="D706" s="123" t="n"/>
      <c r="E706" s="314" t="n"/>
      <c r="F706" s="314" t="n"/>
      <c r="G706" s="314" t="n"/>
      <c r="H706" s="47" t="n"/>
      <c r="I706" s="47" t="n"/>
      <c r="J706" s="47" t="n"/>
      <c r="K706" s="28" t="n">
        <v>1</v>
      </c>
      <c r="L706" s="39" t="n"/>
      <c r="M706" s="30" t="inlineStr">
        <is>
          <t>Да</t>
        </is>
      </c>
      <c r="N706" s="30" t="n"/>
      <c r="O706" s="30" t="n"/>
      <c r="P706" s="30" t="n"/>
      <c r="Q706" s="30" t="n"/>
      <c r="R706" s="12" t="n"/>
      <c r="S706" s="13" t="n"/>
      <c r="T706" s="13" t="n"/>
      <c r="U706" s="13" t="n"/>
      <c r="V706" s="13" t="n"/>
      <c r="W706" s="13" t="n"/>
      <c r="X706" s="13" t="n"/>
      <c r="Y706" s="13" t="n"/>
      <c r="Z706" s="13" t="n"/>
    </row>
    <row r="707" ht="53.25" customHeight="1" s="303">
      <c r="A707" s="22" t="n">
        <v>7889</v>
      </c>
      <c r="B707" s="23" t="inlineStr">
        <is>
          <t>ТРУБІЦИН ОЛЕКСІЙ ОЛЕКСІЙОВИЧ</t>
        </is>
      </c>
      <c r="C707" s="100" t="n"/>
      <c r="D707" s="161" t="inlineStr">
        <is>
          <t>https://www.scopus.com/authid/detail.uri?authorId=57195684561&amp;amp;eid=2-s2.0-85029481753</t>
        </is>
      </c>
      <c r="E707" s="313" t="n">
        <v>4</v>
      </c>
      <c r="F707" s="313" t="n">
        <v>0</v>
      </c>
      <c r="G707" s="313" t="n">
        <v>0</v>
      </c>
      <c r="H707" s="47" t="n"/>
      <c r="I707" s="47" t="n"/>
      <c r="J707" s="47" t="n"/>
      <c r="K707" s="28" t="n">
        <v>15</v>
      </c>
      <c r="L707" s="29" t="inlineStr">
        <is>
          <t>БМІ</t>
        </is>
      </c>
      <c r="M707" s="30" t="inlineStr">
        <is>
          <t>Да</t>
        </is>
      </c>
      <c r="N707" s="162" t="inlineStr">
        <is>
          <t>https://scholar.google.com.ua/citations?user=E-ZI1ncAAAAJ&amp;hl=ru</t>
        </is>
      </c>
      <c r="O707" s="30" t="n"/>
      <c r="P707" s="30" t="n"/>
      <c r="Q707" s="30" t="n"/>
      <c r="R707" s="12" t="inlineStr">
        <is>
          <t xml:space="preserve">Trubitcin A. ; Trubitcin A.A. ; Trubitcin, Alexei A. ; </t>
        </is>
      </c>
      <c r="S707" s="13" t="n"/>
      <c r="T707" s="13" t="n"/>
      <c r="U707" s="13" t="n"/>
      <c r="V707" s="13" t="n"/>
      <c r="W707" s="13" t="n"/>
      <c r="X707" s="13" t="n"/>
      <c r="Y707" s="13" t="n"/>
      <c r="Z707" s="13" t="n"/>
    </row>
    <row r="708" ht="15.75" customHeight="1" s="303">
      <c r="A708" s="22" t="n">
        <v>6259</v>
      </c>
      <c r="B708" s="23" t="inlineStr">
        <is>
          <t>ТУРУТА ОЛЕКСІЙ ПЕТРОВИЧ</t>
        </is>
      </c>
      <c r="C708" s="24" t="inlineStr">
        <is>
          <t>https://orcid.org/0000-0002-0970-8617</t>
        </is>
      </c>
      <c r="D708" s="163" t="inlineStr">
        <is>
          <t>https://www.scopus.com/authid/detail.uri?authorId=57189377891</t>
        </is>
      </c>
      <c r="E708" s="313" t="n">
        <v>13</v>
      </c>
      <c r="F708" s="313" t="n">
        <v>21</v>
      </c>
      <c r="G708" s="313" t="n">
        <v>3</v>
      </c>
      <c r="H708" s="100" t="n">
        <v>7</v>
      </c>
      <c r="I708" s="100" t="n">
        <v>8</v>
      </c>
      <c r="J708" s="100" t="n">
        <v>2</v>
      </c>
      <c r="K708" s="58" t="n">
        <v>10</v>
      </c>
      <c r="L708" s="44" t="inlineStr">
        <is>
          <t>ПІ</t>
        </is>
      </c>
      <c r="M708" s="59" t="inlineStr">
        <is>
          <t>Да</t>
        </is>
      </c>
      <c r="N708" s="59" t="n"/>
      <c r="O708" s="59" t="n"/>
      <c r="P708" s="59" t="n"/>
      <c r="Q708" s="59" t="n"/>
      <c r="R708" s="63" t="inlineStr">
        <is>
          <t>Turuta, Oleksii ; Turuta, O. P. ;  Turuta, Oleksii</t>
        </is>
      </c>
      <c r="S708" s="13" t="n"/>
      <c r="T708" s="13" t="n"/>
      <c r="U708" s="13" t="n"/>
      <c r="V708" s="13" t="n"/>
      <c r="W708" s="13" t="n"/>
      <c r="X708" s="13" t="n"/>
      <c r="Y708" s="13" t="n"/>
      <c r="Z708" s="13" t="n"/>
    </row>
    <row r="709">
      <c r="A709" s="22" t="n">
        <v>6762</v>
      </c>
      <c r="B709" s="23" t="inlineStr">
        <is>
          <t>ТУРУТА ОЛЕНА ВАСИЛІВНА</t>
        </is>
      </c>
      <c r="C709" s="24" t="inlineStr">
        <is>
          <t>https://orcid.org/0000-0002-1089-3055</t>
        </is>
      </c>
      <c r="D709" s="164" t="inlineStr">
        <is>
          <t>https://www.scopus.com/authid/detail.uri?authorId=57907345200</t>
        </is>
      </c>
      <c r="E709" s="313" t="n">
        <v>2</v>
      </c>
      <c r="F709" s="313" t="n">
        <v>0</v>
      </c>
      <c r="G709" s="313" t="n">
        <v>0</v>
      </c>
      <c r="H709" s="47" t="n"/>
      <c r="I709" s="47" t="n"/>
      <c r="J709" s="47" t="n"/>
      <c r="K709" s="58" t="n">
        <v>5</v>
      </c>
      <c r="L709" s="44" t="inlineStr">
        <is>
          <t>Філ.</t>
        </is>
      </c>
      <c r="M709" s="59" t="inlineStr">
        <is>
          <t>Да</t>
        </is>
      </c>
      <c r="N709" s="59" t="n"/>
      <c r="O709" s="59" t="n"/>
      <c r="P709" s="59" t="n"/>
      <c r="Q709" s="59" t="n"/>
      <c r="R709" s="63" t="inlineStr">
        <is>
          <t>Turuta, Olena ; Turuta O.</t>
        </is>
      </c>
      <c r="S709" s="13" t="n"/>
      <c r="T709" s="13" t="n"/>
      <c r="U709" s="13" t="n"/>
      <c r="V709" s="13" t="n"/>
      <c r="W709" s="13" t="n"/>
      <c r="X709" s="13" t="n"/>
      <c r="Y709" s="13" t="n"/>
      <c r="Z709" s="13" t="n"/>
    </row>
    <row r="710" ht="15.75" customHeight="1" s="303">
      <c r="A710" s="22" t="n">
        <v>7134</v>
      </c>
      <c r="B710" s="23" t="inlineStr">
        <is>
          <t>УЗЛОВ ДМИТРО ЮРІЙОВИЧ</t>
        </is>
      </c>
      <c r="C710" s="24" t="inlineStr">
        <is>
          <t>https://orcid.org/0000-0003-3308-424X</t>
        </is>
      </c>
      <c r="D710" s="163" t="inlineStr">
        <is>
          <t>https://www.scopus.com/authid/detail.uri?authorId=57201780269</t>
        </is>
      </c>
      <c r="E710" s="313" t="n">
        <v>3</v>
      </c>
      <c r="F710" s="313" t="n">
        <v>3</v>
      </c>
      <c r="G710" s="313" t="n">
        <v>1</v>
      </c>
      <c r="H710" s="100" t="n">
        <v>2</v>
      </c>
      <c r="I710" s="100" t="n">
        <v>0</v>
      </c>
      <c r="J710" s="100" t="n">
        <v>0</v>
      </c>
      <c r="K710" s="58" t="n">
        <v>1</v>
      </c>
      <c r="L710" s="39" t="n"/>
      <c r="M710" s="59" t="inlineStr">
        <is>
          <t>Да</t>
        </is>
      </c>
      <c r="N710" s="59" t="n"/>
      <c r="O710" s="59" t="n"/>
      <c r="P710" s="59" t="n"/>
      <c r="Q710" s="59" t="n"/>
      <c r="R710" s="63" t="inlineStr">
        <is>
          <t>Uzlov, Dmytro ; Uzlov, D ; Uzlov, Dmytro</t>
        </is>
      </c>
      <c r="S710" s="13" t="n"/>
      <c r="T710" s="13" t="n"/>
      <c r="U710" s="13" t="n"/>
      <c r="V710" s="13" t="n"/>
      <c r="W710" s="13" t="n"/>
      <c r="X710" s="13" t="n"/>
      <c r="Y710" s="13" t="n"/>
      <c r="Z710" s="13" t="n"/>
    </row>
    <row r="711" ht="15.75" customHeight="1" s="303">
      <c r="A711" s="22" t="n">
        <v>608</v>
      </c>
      <c r="B711" s="23" t="inlineStr">
        <is>
          <t>УМЯРОВ КАМІЛЬ ТАГІРОВИЧ</t>
        </is>
      </c>
      <c r="C711" s="165" t="inlineStr">
        <is>
          <t>https://orcid.org/0000-0002-5842-6536</t>
        </is>
      </c>
      <c r="D711" s="163" t="inlineStr">
        <is>
          <t>https://www.scopus.com/authid/detail.uri?authorId=57188701728</t>
        </is>
      </c>
      <c r="E711" s="313" t="n">
        <v>1</v>
      </c>
      <c r="F711" s="313" t="n">
        <v>4</v>
      </c>
      <c r="G711" s="313" t="n">
        <v>1</v>
      </c>
      <c r="H711" s="100" t="n">
        <v>1</v>
      </c>
      <c r="I711" s="100" t="n">
        <v>2</v>
      </c>
      <c r="J711" s="100" t="n">
        <v>1</v>
      </c>
      <c r="K711" s="58" t="n">
        <v>6</v>
      </c>
      <c r="L711" s="39" t="inlineStr">
        <is>
          <t>ІМ</t>
        </is>
      </c>
      <c r="M711" s="59" t="inlineStr">
        <is>
          <t>Да</t>
        </is>
      </c>
      <c r="N711" s="59" t="n"/>
      <c r="O711" s="59" t="n"/>
      <c r="P711" s="59" t="n"/>
      <c r="Q711" s="59" t="n"/>
      <c r="R711" s="63" t="inlineStr">
        <is>
          <t xml:space="preserve">Umyarov, Kamil' ; </t>
        </is>
      </c>
      <c r="S711" s="13" t="n"/>
      <c r="T711" s="13" t="n"/>
      <c r="U711" s="13" t="n"/>
      <c r="V711" s="13" t="n"/>
      <c r="W711" s="13" t="n"/>
      <c r="X711" s="13" t="n"/>
      <c r="Y711" s="13" t="n"/>
      <c r="Z711" s="13" t="n"/>
    </row>
    <row r="712" ht="15.75" customHeight="1" s="303">
      <c r="A712" s="22" t="n">
        <v>1204</v>
      </c>
      <c r="B712" s="23" t="inlineStr">
        <is>
          <t>УМЯРОВ РАВІЛ ЯКОВИЧ</t>
        </is>
      </c>
      <c r="C712" s="24" t="inlineStr">
        <is>
          <t>https://orcid.org/0000-0002-6675-1363</t>
        </is>
      </c>
      <c r="D712" s="163" t="inlineStr">
        <is>
          <t>https://www.scopus.com/authid/detail.uri?authorId=57211750103</t>
        </is>
      </c>
      <c r="E712" s="313" t="n">
        <v>2</v>
      </c>
      <c r="F712" s="313" t="n">
        <v>17</v>
      </c>
      <c r="G712" s="313" t="n">
        <v>2</v>
      </c>
      <c r="H712" s="47" t="n"/>
      <c r="I712" s="47" t="n"/>
      <c r="J712" s="47" t="n"/>
      <c r="K712" s="58" t="n">
        <v>1</v>
      </c>
      <c r="L712" s="44" t="inlineStr">
        <is>
          <t>ПЕЕА</t>
        </is>
      </c>
      <c r="M712" s="59" t="inlineStr">
        <is>
          <t>Да</t>
        </is>
      </c>
      <c r="N712" s="59" t="n"/>
      <c r="O712" s="59" t="n"/>
      <c r="P712" s="59" t="n"/>
      <c r="Q712" s="59" t="n"/>
      <c r="R712" s="63" t="inlineStr">
        <is>
          <t>Umiarov, Ravil</t>
        </is>
      </c>
      <c r="S712" s="13" t="n"/>
      <c r="T712" s="13" t="n"/>
      <c r="U712" s="13" t="n"/>
      <c r="V712" s="13" t="n"/>
      <c r="W712" s="13" t="n"/>
      <c r="X712" s="13" t="n"/>
      <c r="Y712" s="13" t="n"/>
      <c r="Z712" s="13" t="n"/>
    </row>
    <row r="713" ht="15.75" customHeight="1" s="303">
      <c r="A713" s="22" t="n">
        <v>5624</v>
      </c>
      <c r="B713" s="23" t="inlineStr">
        <is>
          <t>УРНЯЄВА ІННА АНАТОЛІЇВНА</t>
        </is>
      </c>
      <c r="C713" s="24" t="inlineStr">
        <is>
          <t>https://orcid.org/0000-0001-9795-6954</t>
        </is>
      </c>
      <c r="D713" s="163" t="inlineStr">
        <is>
          <t>https://www.scopus.com/authid/detail.uri?authorId=57201483350</t>
        </is>
      </c>
      <c r="E713" s="313" t="n">
        <v>12</v>
      </c>
      <c r="F713" s="318" t="n">
        <v>54</v>
      </c>
      <c r="G713" s="313" t="n">
        <v>4</v>
      </c>
      <c r="H713" s="100" t="n">
        <v>4</v>
      </c>
      <c r="I713" s="100" t="n">
        <v>10</v>
      </c>
      <c r="J713" s="100" t="n">
        <v>2</v>
      </c>
      <c r="K713" s="28" t="n">
        <v>6</v>
      </c>
      <c r="L713" s="44" t="inlineStr">
        <is>
          <t>СТ</t>
        </is>
      </c>
      <c r="M713" s="30" t="inlineStr">
        <is>
          <t>Да</t>
        </is>
      </c>
      <c r="N713" s="30" t="n"/>
      <c r="O713" s="30" t="n"/>
      <c r="P713" s="30" t="n"/>
      <c r="Q713" s="30" t="n"/>
      <c r="R713" s="63" t="inlineStr">
        <is>
          <t>Urniaieva, Inna ; Urniaieva, I. ; Urniaieva, I. A.</t>
        </is>
      </c>
      <c r="S713" s="13" t="n"/>
      <c r="T713" s="13" t="n"/>
      <c r="U713" s="13" t="n"/>
      <c r="V713" s="13" t="n"/>
      <c r="W713" s="13" t="n"/>
      <c r="X713" s="13" t="n"/>
      <c r="Y713" s="13" t="n"/>
      <c r="Z713" s="13" t="n"/>
    </row>
    <row r="714" ht="15.75" customHeight="1" s="303">
      <c r="A714" s="22" t="n">
        <v>34</v>
      </c>
      <c r="B714" s="23" t="inlineStr">
        <is>
          <t>УСИК ВІКТОРІЯ ВАЛЕРІЇВНА</t>
        </is>
      </c>
      <c r="C714" s="24" t="inlineStr">
        <is>
          <t>http://orcid.org/0000-0002-3515-4849</t>
        </is>
      </c>
      <c r="D714" s="163" t="inlineStr">
        <is>
          <t>https://www.scopus.com/authid/detail.uri?authorId=57215832929</t>
        </is>
      </c>
      <c r="E714" s="313" t="n">
        <v>4</v>
      </c>
      <c r="F714" s="313" t="n">
        <v>1</v>
      </c>
      <c r="G714" s="313" t="n">
        <v>1</v>
      </c>
      <c r="H714" s="47" t="n"/>
      <c r="I714" s="47" t="n"/>
      <c r="J714" s="47" t="n"/>
      <c r="K714" s="150" t="n"/>
      <c r="L714" s="166" t="n"/>
      <c r="M714" s="152" t="inlineStr">
        <is>
          <t>Да</t>
        </is>
      </c>
      <c r="N714" s="152" t="n"/>
      <c r="O714" s="152" t="n"/>
      <c r="P714" s="152" t="n"/>
      <c r="Q714" s="152" t="n"/>
      <c r="R714" s="63" t="inlineStr">
        <is>
          <t>Viktoriya, Usik</t>
        </is>
      </c>
      <c r="S714" s="13" t="n"/>
      <c r="T714" s="13" t="n"/>
      <c r="U714" s="13" t="n"/>
      <c r="V714" s="13" t="n"/>
      <c r="W714" s="13" t="n"/>
      <c r="X714" s="13" t="n"/>
      <c r="Y714" s="13" t="n"/>
      <c r="Z714" s="13" t="n"/>
    </row>
    <row r="715" ht="15.75" customHeight="1" s="303">
      <c r="A715" s="22" t="n">
        <v>543</v>
      </c>
      <c r="B715" s="23" t="inlineStr">
        <is>
          <t>ФЕДОРЕНКО ЄВГЕНІЯ ПЕТРІВНА</t>
        </is>
      </c>
      <c r="C715" s="100" t="n"/>
      <c r="D715" s="123" t="n"/>
      <c r="E715" s="314" t="n"/>
      <c r="F715" s="314" t="n"/>
      <c r="G715" s="314" t="n"/>
      <c r="H715" s="47" t="n"/>
      <c r="I715" s="47" t="n"/>
      <c r="J715" s="47" t="n"/>
      <c r="K715" s="28" t="n">
        <v>0</v>
      </c>
      <c r="L715" s="44" t="inlineStr">
        <is>
          <t>ФОЕТ</t>
        </is>
      </c>
      <c r="M715" s="30" t="inlineStr">
        <is>
          <t>Да</t>
        </is>
      </c>
      <c r="N715" s="30" t="n"/>
      <c r="O715" s="30" t="n"/>
      <c r="P715" s="30" t="n"/>
      <c r="Q715" s="30" t="n"/>
      <c r="R715" s="61" t="inlineStr">
        <is>
          <t>Fedorenko, E.</t>
        </is>
      </c>
      <c r="S715" s="13" t="n"/>
      <c r="T715" s="13" t="n"/>
      <c r="U715" s="13" t="n"/>
      <c r="V715" s="13" t="n"/>
      <c r="W715" s="13" t="n"/>
      <c r="X715" s="13" t="n"/>
      <c r="Y715" s="13" t="n"/>
      <c r="Z715" s="13" t="n"/>
    </row>
    <row r="716" ht="15.75" customHeight="1" s="303">
      <c r="A716" s="22" t="n">
        <v>1726</v>
      </c>
      <c r="B716" s="23" t="inlineStr">
        <is>
          <t>ФЕДОРОВ ОЛЕКСІЙ ВАЛЕРІЙОВИЧ</t>
        </is>
      </c>
      <c r="C716" s="24" t="inlineStr">
        <is>
          <t>http://orcid.org/0000-0002-3489-6285</t>
        </is>
      </c>
      <c r="D716" s="163" t="inlineStr">
        <is>
          <t>https://www.scopus.com/authid/detail.uri?authorId=56981705200</t>
        </is>
      </c>
      <c r="E716" s="313" t="n">
        <v>20</v>
      </c>
      <c r="F716" s="313" t="n">
        <v>8</v>
      </c>
      <c r="G716" s="313" t="n">
        <v>2</v>
      </c>
      <c r="H716" s="100" t="n">
        <v>3</v>
      </c>
      <c r="I716" s="100" t="n">
        <v>2</v>
      </c>
      <c r="J716" s="100" t="n">
        <v>1</v>
      </c>
      <c r="K716" s="58" t="n">
        <v>3</v>
      </c>
      <c r="L716" s="44" t="inlineStr">
        <is>
          <t>ІМІ</t>
        </is>
      </c>
      <c r="M716" s="59" t="inlineStr">
        <is>
          <t>Да</t>
        </is>
      </c>
      <c r="N716" s="59" t="n"/>
      <c r="O716" s="59" t="n"/>
      <c r="P716" s="59" t="n"/>
      <c r="Q716" s="59" t="n"/>
      <c r="R716" s="63" t="inlineStr">
        <is>
          <t>Fedorov, A. V. ; Fedorov, Oleksii ; Fedorov, Alexey V. ; Fedorovz, Oleksii V. ; Fedorov, Alexey ; Fedorov, O. ; Fyodorov, A., V ; Fedorov, Oleksii V. ; Fedorov, A.</t>
        </is>
      </c>
      <c r="S716" s="13" t="n"/>
      <c r="T716" s="13" t="n"/>
      <c r="U716" s="13" t="n"/>
      <c r="V716" s="13" t="n"/>
      <c r="W716" s="13" t="n"/>
      <c r="X716" s="13" t="n"/>
      <c r="Y716" s="13" t="n"/>
      <c r="Z716" s="13" t="n"/>
    </row>
    <row r="717" ht="15.75" customHeight="1" s="303">
      <c r="A717" s="22" t="n">
        <v>4314</v>
      </c>
      <c r="B717" s="23" t="inlineStr">
        <is>
          <t>ФЕДОРЧЕНКО ВОЛОДИМИР МИКОЛАЙОВИЧ</t>
        </is>
      </c>
      <c r="C717" s="24" t="inlineStr">
        <is>
          <t>https://orcid.org/0000-0001-7359-1460</t>
        </is>
      </c>
      <c r="D717" s="100" t="n"/>
      <c r="E717" s="314" t="n"/>
      <c r="F717" s="314" t="n"/>
      <c r="G717" s="314" t="n"/>
      <c r="H717" s="47" t="n"/>
      <c r="I717" s="47" t="n"/>
      <c r="J717" s="47" t="n"/>
      <c r="K717" s="58" t="n">
        <v>2</v>
      </c>
      <c r="L717" s="29" t="inlineStr">
        <is>
          <t>ЕОМ</t>
        </is>
      </c>
      <c r="M717" s="59" t="inlineStr">
        <is>
          <t>Да</t>
        </is>
      </c>
      <c r="N717" s="59" t="n"/>
      <c r="O717" s="59" t="n"/>
      <c r="P717" s="59" t="n"/>
      <c r="Q717" s="167" t="n"/>
      <c r="R717" s="168" t="n"/>
      <c r="S717" s="13" t="n"/>
      <c r="T717" s="13" t="n"/>
      <c r="U717" s="13" t="n"/>
      <c r="V717" s="13" t="n"/>
      <c r="W717" s="13" t="n"/>
      <c r="X717" s="13" t="n"/>
      <c r="Y717" s="13" t="n"/>
      <c r="Z717" s="13" t="n"/>
    </row>
    <row r="718" ht="15.75" customHeight="1" s="303">
      <c r="A718" s="22" t="n">
        <v>7160</v>
      </c>
      <c r="B718" s="23" t="inlineStr">
        <is>
          <t>ФЕДЮШИН ОЛЕКСАНДР ІВАНОВИЧ</t>
        </is>
      </c>
      <c r="C718" s="24" t="inlineStr">
        <is>
          <t>http://orcid.org/0000-0002-3600-405X</t>
        </is>
      </c>
      <c r="D718" s="169" t="inlineStr">
        <is>
          <t>https://www.scopus.com/authid/detail.uri?authorId=14063224700&amp;amp;eid=2-s2.0-33747074572</t>
        </is>
      </c>
      <c r="E718" s="313" t="n">
        <v>4</v>
      </c>
      <c r="F718" s="313" t="n">
        <v>1</v>
      </c>
      <c r="G718" s="313" t="n">
        <v>1</v>
      </c>
      <c r="H718" s="47" t="n">
        <v>0</v>
      </c>
      <c r="I718" s="47" t="n">
        <v>0</v>
      </c>
      <c r="J718" s="47" t="n">
        <v>0</v>
      </c>
      <c r="K718" s="28" t="n">
        <v>2</v>
      </c>
      <c r="L718" s="29" t="inlineStr">
        <is>
          <t>БІТ</t>
        </is>
      </c>
      <c r="M718" s="30" t="inlineStr">
        <is>
          <t>Да</t>
        </is>
      </c>
      <c r="N718" s="30" t="n"/>
      <c r="O718" s="30" t="n"/>
      <c r="P718" s="30" t="n"/>
      <c r="Q718" s="170" t="n"/>
      <c r="R718" s="171" t="inlineStr">
        <is>
          <t>Fediushyn, O.</t>
        </is>
      </c>
      <c r="S718" s="13" t="n"/>
      <c r="T718" s="13" t="n"/>
      <c r="U718" s="13" t="n"/>
      <c r="V718" s="13" t="n"/>
      <c r="W718" s="13" t="n"/>
      <c r="X718" s="13" t="n"/>
      <c r="Y718" s="13" t="n"/>
      <c r="Z718" s="13" t="n"/>
    </row>
    <row r="719" ht="15.75" customHeight="1" s="303">
      <c r="A719" s="22" t="n"/>
      <c r="B719" s="23" t="inlineStr">
        <is>
          <t>ФЕСЕНКО ОЛЕНА ЄВГЕНІВНА</t>
        </is>
      </c>
      <c r="C719" s="111" t="n"/>
      <c r="D719" s="169" t="n"/>
      <c r="E719" s="314" t="n"/>
      <c r="F719" s="314" t="n"/>
      <c r="G719" s="314" t="n"/>
      <c r="H719" s="47" t="n"/>
      <c r="I719" s="47" t="n"/>
      <c r="J719" s="47" t="n"/>
      <c r="K719" s="28" t="n"/>
      <c r="L719" s="44" t="inlineStr">
        <is>
          <t>МІРЕС</t>
        </is>
      </c>
      <c r="M719" s="30" t="n"/>
      <c r="N719" s="30" t="n"/>
      <c r="O719" s="30" t="n"/>
      <c r="P719" s="30" t="n"/>
      <c r="Q719" s="170" t="n"/>
      <c r="R719" s="168" t="n"/>
      <c r="S719" s="13" t="n"/>
      <c r="T719" s="13" t="n"/>
      <c r="U719" s="13" t="n"/>
      <c r="V719" s="13" t="n"/>
      <c r="W719" s="13" t="n"/>
      <c r="X719" s="13" t="n"/>
      <c r="Y719" s="13" t="n"/>
      <c r="Z719" s="13" t="n"/>
    </row>
    <row r="720" ht="15.75" customHeight="1" s="303">
      <c r="A720" s="34" t="n"/>
      <c r="B720" s="23" t="inlineStr">
        <is>
          <t>ФЕСЕНКО ТЕТЯНА ГРИГОРІВНА</t>
        </is>
      </c>
      <c r="C720" s="154" t="inlineStr">
        <is>
          <t>petro vas / lugansk</t>
        </is>
      </c>
      <c r="D720" s="172" t="n"/>
      <c r="E720" s="314" t="n"/>
      <c r="F720" s="314" t="n"/>
      <c r="G720" s="314" t="n"/>
      <c r="H720" s="51" t="n"/>
      <c r="I720" s="51" t="n"/>
      <c r="J720" s="51" t="n"/>
      <c r="K720" s="38" t="n"/>
      <c r="L720" s="29" t="inlineStr">
        <is>
          <t>ЕОМ</t>
        </is>
      </c>
      <c r="M720" s="40" t="inlineStr">
        <is>
          <t>Да</t>
        </is>
      </c>
      <c r="N720" s="40" t="n"/>
      <c r="O720" s="40" t="n"/>
      <c r="P720" s="40" t="n"/>
      <c r="Q720" s="40" t="n"/>
      <c r="R720" s="13" t="inlineStr">
        <is>
          <t>Fesenko, T.</t>
        </is>
      </c>
      <c r="S720" s="13" t="n"/>
      <c r="T720" s="13" t="n"/>
      <c r="U720" s="13" t="n"/>
      <c r="V720" s="13" t="n"/>
      <c r="W720" s="13" t="n"/>
      <c r="X720" s="13" t="n"/>
      <c r="Y720" s="13" t="n"/>
      <c r="Z720" s="13" t="n"/>
    </row>
    <row r="721" ht="15.75" customHeight="1" s="303">
      <c r="A721" s="22" t="n">
        <v>178</v>
      </c>
      <c r="B721" s="23" t="inlineStr">
        <is>
          <t>ФИЛИПЕНКО ОЛЕКСАНДР ІВАНОВИЧ</t>
        </is>
      </c>
      <c r="C721" s="24" t="inlineStr">
        <is>
          <t>https://orcid.org/0000-0002-3886-9057</t>
        </is>
      </c>
      <c r="D721" s="119" t="inlineStr">
        <is>
          <t>https://www.scopus.com/authid/detail.uri?authorId=6603262903</t>
        </is>
      </c>
      <c r="E721" s="313" t="n">
        <v>39</v>
      </c>
      <c r="F721" s="313" t="n">
        <v>66</v>
      </c>
      <c r="G721" s="313" t="n">
        <v>5</v>
      </c>
      <c r="H721" s="100" t="n">
        <v>12</v>
      </c>
      <c r="I721" s="100" t="n">
        <v>10</v>
      </c>
      <c r="J721" s="100" t="n">
        <v>2</v>
      </c>
      <c r="K721" s="58" t="n">
        <v>26</v>
      </c>
      <c r="L721" s="39" t="n"/>
      <c r="M721" s="59" t="inlineStr">
        <is>
          <t>Да</t>
        </is>
      </c>
      <c r="N721" s="59" t="n"/>
      <c r="O721" s="59" t="n"/>
      <c r="P721" s="59" t="n"/>
      <c r="Q721" s="59" t="n"/>
      <c r="R721" s="63" t="inlineStr">
        <is>
          <t xml:space="preserve">Filipenko, Oleksandr ; Filipenko, O. I. ; Filipenko, A. I. ; Filipenko, A. ; Filipenko, Alexander ; Filipenko, O ; Filipenko, AI ; Filipenko, O., I ; Filipenko, O. ; </t>
        </is>
      </c>
      <c r="S721" s="13" t="n"/>
      <c r="T721" s="13" t="n"/>
      <c r="U721" s="13" t="n"/>
      <c r="V721" s="13" t="n"/>
      <c r="W721" s="13" t="n"/>
      <c r="X721" s="13" t="n"/>
      <c r="Y721" s="13" t="n"/>
      <c r="Z721" s="13" t="n"/>
    </row>
    <row r="722" ht="15.75" customHeight="1" s="303">
      <c r="A722" s="22" t="n">
        <v>396</v>
      </c>
      <c r="B722" s="23" t="inlineStr">
        <is>
          <t>ФІЛАТОВ ВАЛЕНТИН ОЛЕКСАНДРОВИЧ</t>
        </is>
      </c>
      <c r="C722" s="24" t="inlineStr">
        <is>
          <t>http://orcid.org/0000-0002-3718-2077</t>
        </is>
      </c>
      <c r="D722" s="119" t="inlineStr">
        <is>
          <t>https://www.scopus.com/authid/detail.uri?authorId=56911938100</t>
        </is>
      </c>
      <c r="E722" s="325" t="n">
        <v>13</v>
      </c>
      <c r="F722" s="325" t="n">
        <v>36</v>
      </c>
      <c r="G722" s="325" t="n">
        <v>3</v>
      </c>
      <c r="H722" s="47" t="n">
        <v>4</v>
      </c>
      <c r="I722" s="47" t="n">
        <v>6</v>
      </c>
      <c r="J722" s="47" t="n">
        <v>2</v>
      </c>
      <c r="K722" s="58" t="n">
        <v>15</v>
      </c>
      <c r="L722" s="44" t="inlineStr">
        <is>
          <t>ШІ</t>
        </is>
      </c>
      <c r="M722" s="59" t="inlineStr">
        <is>
          <t>Да</t>
        </is>
      </c>
      <c r="N722" s="59" t="n"/>
      <c r="O722" s="59" t="n"/>
      <c r="P722" s="59" t="n"/>
      <c r="Q722" s="59" t="n"/>
      <c r="R722" s="63" t="inlineStr">
        <is>
          <t>Filatov, V. A. ; Filatov, Valentin ; Filatov, V. A.</t>
        </is>
      </c>
      <c r="S722" s="13" t="n"/>
      <c r="T722" s="13" t="n"/>
      <c r="U722" s="13" t="n"/>
      <c r="V722" s="13" t="n"/>
      <c r="W722" s="13" t="n"/>
      <c r="X722" s="13" t="n"/>
      <c r="Y722" s="13" t="n"/>
      <c r="Z722" s="13" t="n"/>
    </row>
    <row r="723" ht="15.75" customHeight="1" s="303">
      <c r="A723" s="22" t="n">
        <v>3356</v>
      </c>
      <c r="B723" s="23" t="inlineStr">
        <is>
          <t>ФІЛІМОНЧУК ТЕТЯНА ВОЛОДИМИРIВНА</t>
        </is>
      </c>
      <c r="C723" s="24" t="inlineStr">
        <is>
          <t>http://orcid.org/0000-0002-4380-504X</t>
        </is>
      </c>
      <c r="D723" s="119" t="inlineStr">
        <is>
          <t>https://www.scopus.com/authid/detail.uri?authorId=57190949991</t>
        </is>
      </c>
      <c r="E723" s="313" t="n">
        <v>4</v>
      </c>
      <c r="F723" s="313" t="n">
        <v>8</v>
      </c>
      <c r="G723" s="313" t="n">
        <v>2</v>
      </c>
      <c r="H723" s="100" t="n">
        <v>1</v>
      </c>
      <c r="I723" s="100" t="n">
        <v>0</v>
      </c>
      <c r="J723" s="100" t="n">
        <v>0</v>
      </c>
      <c r="K723" s="58" t="n">
        <v>4</v>
      </c>
      <c r="L723" s="29" t="inlineStr">
        <is>
          <t>ЕОМ</t>
        </is>
      </c>
      <c r="M723" s="59" t="inlineStr">
        <is>
          <t>Да</t>
        </is>
      </c>
      <c r="N723" s="59" t="n"/>
      <c r="O723" s="59" t="n"/>
      <c r="P723" s="59" t="n"/>
      <c r="Q723" s="59" t="n"/>
      <c r="R723" s="63" t="inlineStr">
        <is>
          <t>Filimonchuk, Tetiana ; Filimonchuk, T.</t>
        </is>
      </c>
      <c r="S723" s="13" t="n"/>
      <c r="T723" s="13" t="n"/>
      <c r="U723" s="13" t="n"/>
      <c r="V723" s="13" t="n"/>
      <c r="W723" s="13" t="n"/>
      <c r="X723" s="13" t="n"/>
      <c r="Y723" s="13" t="n"/>
      <c r="Z723" s="13" t="n"/>
    </row>
    <row r="724" ht="15.75" customHeight="1" s="303">
      <c r="A724" s="22" t="n">
        <v>4213</v>
      </c>
      <c r="B724" s="23" t="inlineStr">
        <is>
          <t>ФІЛІППЕНКО ІННА ВІКТОРІВНА</t>
        </is>
      </c>
      <c r="C724" s="24" t="inlineStr">
        <is>
          <t>http://orcid.org/0000-0002-3584-2107</t>
        </is>
      </c>
      <c r="D724" s="119" t="inlineStr">
        <is>
          <t>https://www.scopus.com/authid/detail.uri?authorId=24483080100</t>
        </is>
      </c>
      <c r="E724" s="313" t="n">
        <v>13</v>
      </c>
      <c r="F724" s="313" t="n">
        <v>11</v>
      </c>
      <c r="G724" s="313" t="n">
        <v>2</v>
      </c>
      <c r="H724" s="100" t="n">
        <v>6</v>
      </c>
      <c r="I724" s="100" t="n">
        <v>0</v>
      </c>
      <c r="J724" s="100" t="n">
        <v>0</v>
      </c>
      <c r="K724" s="28" t="n">
        <v>11</v>
      </c>
      <c r="L724" s="45" t="inlineStr">
        <is>
          <t>АПОТ</t>
        </is>
      </c>
      <c r="M724" s="30" t="inlineStr">
        <is>
          <t>Да</t>
        </is>
      </c>
      <c r="N724" s="30" t="n"/>
      <c r="O724" s="30" t="n"/>
      <c r="P724" s="30" t="n"/>
      <c r="Q724" s="30" t="n"/>
      <c r="R724" s="63" t="inlineStr">
        <is>
          <t>Filippenko, I. V. ; Filippenko, Inna ; Filippenko, I. ; Filippenko, I. V. ; Filippenko, I., V</t>
        </is>
      </c>
      <c r="S724" s="13" t="n"/>
      <c r="T724" s="13" t="n"/>
      <c r="U724" s="13" t="n"/>
      <c r="V724" s="13" t="n"/>
      <c r="W724" s="13" t="n"/>
      <c r="X724" s="13" t="n"/>
      <c r="Y724" s="13" t="n"/>
      <c r="Z724" s="13" t="n"/>
    </row>
    <row r="725" ht="15.75" customHeight="1" s="303">
      <c r="A725" s="22" t="n">
        <v>5695</v>
      </c>
      <c r="B725" s="23" t="inlineStr">
        <is>
          <t>ФІЛІППЕНКО ОЛЕГ ІГОРОВИЧ</t>
        </is>
      </c>
      <c r="C725" s="24" t="inlineStr">
        <is>
          <t>http://orcid.org/0000-0003-4616-250X</t>
        </is>
      </c>
      <c r="D725" s="119" t="inlineStr">
        <is>
          <t>https://www.scopus.com/authid/detail.uri?authorId=57194036787</t>
        </is>
      </c>
      <c r="E725" s="313" t="n">
        <v>1</v>
      </c>
      <c r="F725" s="313" t="n">
        <v>0</v>
      </c>
      <c r="G725" s="313" t="n">
        <v>0</v>
      </c>
      <c r="H725" s="100" t="n">
        <v>1</v>
      </c>
      <c r="I725" s="100" t="n">
        <v>0</v>
      </c>
      <c r="J725" s="100" t="n">
        <v>0</v>
      </c>
      <c r="K725" s="58" t="n">
        <v>13</v>
      </c>
      <c r="L725" s="29" t="inlineStr">
        <is>
          <t>ІКІ</t>
        </is>
      </c>
      <c r="M725" s="59" t="inlineStr">
        <is>
          <t>Да</t>
        </is>
      </c>
      <c r="N725" s="59" t="n"/>
      <c r="O725" s="59" t="n"/>
      <c r="P725" s="59" t="n"/>
      <c r="Q725" s="59" t="n"/>
      <c r="R725" s="63" t="inlineStr">
        <is>
          <t>Filippenko, Oleg</t>
        </is>
      </c>
      <c r="S725" s="13" t="n"/>
      <c r="T725" s="13" t="n"/>
      <c r="U725" s="13" t="n"/>
      <c r="V725" s="13" t="n"/>
      <c r="W725" s="13" t="n"/>
      <c r="X725" s="13" t="n"/>
      <c r="Y725" s="13" t="n"/>
      <c r="Z725" s="13" t="n"/>
    </row>
    <row r="726" ht="15.75" customHeight="1" s="303">
      <c r="A726" s="22" t="n">
        <v>5864</v>
      </c>
      <c r="B726" s="23" t="inlineStr">
        <is>
          <t>ФОМІЧОВ ОЛЕКСАНДР ОЛЕКСАНДРОВИЧ</t>
        </is>
      </c>
      <c r="C726" s="100" t="n"/>
      <c r="D726" s="169" t="inlineStr">
        <is>
          <t>https://www.scopus.com/authid/detail.uri?authorId=57219773778&amp;amp;eid=2-s2.0-85095455886</t>
        </is>
      </c>
      <c r="E726" s="313" t="n">
        <v>2</v>
      </c>
      <c r="F726" s="313" t="n">
        <v>1</v>
      </c>
      <c r="G726" s="313" t="n">
        <v>1</v>
      </c>
      <c r="H726" s="47" t="n"/>
      <c r="I726" s="47" t="n"/>
      <c r="J726" s="47" t="n"/>
      <c r="K726" s="28" t="n">
        <v>6</v>
      </c>
      <c r="L726" s="29" t="inlineStr">
        <is>
          <t>ЕОМ</t>
        </is>
      </c>
      <c r="M726" s="30" t="inlineStr">
        <is>
          <t>Да</t>
        </is>
      </c>
      <c r="N726" s="30" t="n"/>
      <c r="O726" s="30" t="n"/>
      <c r="P726" s="30" t="n"/>
      <c r="Q726" s="30" t="n"/>
      <c r="R726" s="63" t="inlineStr">
        <is>
          <t xml:space="preserve">Fomichov, Oleksandr ; Fomichov, O. ; </t>
        </is>
      </c>
      <c r="S726" s="13" t="n"/>
      <c r="T726" s="13" t="n"/>
      <c r="U726" s="13" t="n"/>
      <c r="V726" s="13" t="n"/>
      <c r="W726" s="13" t="n"/>
      <c r="X726" s="13" t="n"/>
      <c r="Y726" s="13" t="n"/>
      <c r="Z726" s="13" t="n"/>
    </row>
    <row r="727" ht="15.75" customHeight="1" s="303">
      <c r="A727" s="22" t="n">
        <v>5656</v>
      </c>
      <c r="B727" s="23" t="inlineStr">
        <is>
          <t>ФРОЛОВ АНДРІЙ ВІТАЛІЙОВИЧ</t>
        </is>
      </c>
      <c r="C727" s="24" t="inlineStr">
        <is>
          <t>https://orcid.org/0000-0001-7335-0712</t>
        </is>
      </c>
      <c r="D727" s="119" t="inlineStr">
        <is>
          <t>https://www.scopus.com/authid/detail.uri?authorId=57193455909</t>
        </is>
      </c>
      <c r="E727" s="325" t="n">
        <v>6</v>
      </c>
      <c r="F727" s="313" t="n">
        <v>2</v>
      </c>
      <c r="G727" s="313" t="n">
        <v>1</v>
      </c>
      <c r="H727" s="47" t="n"/>
      <c r="I727" s="47" t="n"/>
      <c r="J727" s="47" t="n"/>
      <c r="K727" s="58" t="n">
        <v>6</v>
      </c>
      <c r="L727" s="39" t="n"/>
      <c r="M727" s="59" t="inlineStr">
        <is>
          <t>Да</t>
        </is>
      </c>
      <c r="N727" s="59" t="n"/>
      <c r="O727" s="59" t="n"/>
      <c r="P727" s="59" t="n"/>
      <c r="Q727" s="59" t="n"/>
      <c r="R727" s="63" t="inlineStr">
        <is>
          <t>Frolov, Andrii ; Frolov, A. V. ; Frolov, A. ;</t>
        </is>
      </c>
      <c r="S727" s="13" t="n"/>
      <c r="T727" s="13" t="n"/>
      <c r="U727" s="13" t="n"/>
      <c r="V727" s="13" t="n"/>
      <c r="W727" s="13" t="n"/>
      <c r="X727" s="13" t="n"/>
      <c r="Y727" s="13" t="n"/>
      <c r="Z727" s="13" t="n"/>
    </row>
    <row r="728" ht="15.75" customHeight="1" s="303">
      <c r="A728" s="22" t="n">
        <v>2045</v>
      </c>
      <c r="B728" s="23" t="inlineStr">
        <is>
          <t>ФРОЛОВА ТЕТЯНА ІВАНІВНА</t>
        </is>
      </c>
      <c r="C728" s="24" t="inlineStr">
        <is>
          <t>https://orcid.org/0000-0003-3788-5714</t>
        </is>
      </c>
      <c r="D728" s="119" t="inlineStr">
        <is>
          <t>https://www.scopus.com/authid/detail.uri?authorId=16401149500</t>
        </is>
      </c>
      <c r="E728" s="325" t="n">
        <v>20</v>
      </c>
      <c r="F728" s="313" t="n">
        <v>10</v>
      </c>
      <c r="G728" s="313" t="n">
        <v>2</v>
      </c>
      <c r="H728" s="100" t="n">
        <v>10</v>
      </c>
      <c r="I728" s="100" t="n">
        <v>1</v>
      </c>
      <c r="J728" s="100" t="n">
        <v>1</v>
      </c>
      <c r="K728" s="28" t="n">
        <v>28</v>
      </c>
      <c r="L728" s="44" t="inlineStr">
        <is>
          <t>МЕЕПП</t>
        </is>
      </c>
      <c r="M728" s="30" t="inlineStr">
        <is>
          <t>Да</t>
        </is>
      </c>
      <c r="N728" s="30" t="n"/>
      <c r="O728" s="30" t="n"/>
      <c r="P728" s="30" t="n"/>
      <c r="Q728" s="30" t="n"/>
      <c r="R728" s="63" t="inlineStr">
        <is>
          <t xml:space="preserve">Frolova, Tetyana ; Frolova, T. ; Frolova, Tetyana I. ; Frolova, T. I. ; Frolova, TI ; Frolova, T., I ; Frolova, TL ; </t>
        </is>
      </c>
      <c r="S728" s="13" t="n"/>
      <c r="T728" s="13" t="n"/>
      <c r="U728" s="13" t="n"/>
      <c r="V728" s="13" t="n"/>
      <c r="W728" s="13" t="n"/>
      <c r="X728" s="13" t="n"/>
      <c r="Y728" s="13" t="n"/>
      <c r="Z728" s="13" t="n"/>
    </row>
    <row r="729" ht="15.75" customHeight="1" s="303">
      <c r="A729" s="34" t="n">
        <v>6230</v>
      </c>
      <c r="B729" s="49" t="inlineStr">
        <is>
          <t>ФУНКЕНДОРФ АНАСТАСІЯ ОЛЕКСАНДРІВНА</t>
        </is>
      </c>
      <c r="C729" s="35" t="inlineStr">
        <is>
          <t>https://orcid.org/0000-0002-5176-9384</t>
        </is>
      </c>
      <c r="D729" s="120" t="inlineStr">
        <is>
          <t>https://www.scopus.com/authid/detail.uri?authorId=57202452099</t>
        </is>
      </c>
      <c r="E729" s="313" t="n">
        <v>2</v>
      </c>
      <c r="F729" s="313" t="n">
        <v>4</v>
      </c>
      <c r="G729" s="313" t="n">
        <v>1</v>
      </c>
      <c r="H729" s="51" t="n">
        <v>2</v>
      </c>
      <c r="I729" s="51" t="n">
        <v>2</v>
      </c>
      <c r="J729" s="51" t="n">
        <v>1</v>
      </c>
      <c r="K729" s="38" t="n">
        <v>3</v>
      </c>
      <c r="L729" s="40" t="n"/>
      <c r="M729" s="40" t="inlineStr">
        <is>
          <t>Нет</t>
        </is>
      </c>
      <c r="N729" s="40" t="n"/>
      <c r="O729" s="40" t="n"/>
      <c r="P729" s="40" t="n"/>
      <c r="Q729" s="40" t="n"/>
      <c r="R729" s="82" t="inlineStr">
        <is>
          <t>Funkendorf, Anastasiia</t>
        </is>
      </c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 s="303">
      <c r="A730" s="34" t="n">
        <v>7688</v>
      </c>
      <c r="B730" s="23" t="inlineStr">
        <is>
          <t>ХАВІН ГЕННАДІЙ ЛЬВОВИЧ</t>
        </is>
      </c>
      <c r="C730" s="35" t="inlineStr">
        <is>
          <t>https://orcid.org/0000-0002-4340-7615</t>
        </is>
      </c>
      <c r="D730" s="120" t="inlineStr">
        <is>
          <t>https://www.scopus.com/authid/detail.uri?authorId=36897443300</t>
        </is>
      </c>
      <c r="E730" s="313" t="n">
        <v>29</v>
      </c>
      <c r="F730" s="313" t="n">
        <v>332</v>
      </c>
      <c r="G730" s="313" t="n">
        <v>10</v>
      </c>
      <c r="H730" s="51" t="n">
        <v>20</v>
      </c>
      <c r="I730" s="51" t="n">
        <v>195</v>
      </c>
      <c r="J730" s="51" t="n">
        <v>8</v>
      </c>
      <c r="K730" s="38" t="n">
        <v>0</v>
      </c>
      <c r="L730" s="39" t="n"/>
      <c r="M730" s="40" t="inlineStr">
        <is>
          <t>Да</t>
        </is>
      </c>
      <c r="N730" s="40" t="n"/>
      <c r="O730" s="40" t="n"/>
      <c r="P730" s="40" t="n"/>
      <c r="Q730" s="40" t="n"/>
      <c r="R730" s="63" t="inlineStr">
        <is>
          <t>Khavin, Gennadiy L. ; Khavin, Gennadiy L. ; Khavin, Genadiy L. ; Khavin, Gennady ; Khavin, Genadii L. ; Khavin, G. ; Khavin, Gennadii ; Khavin, G. L. ; Khavin, Gennadii L. ; Khavin, Gena ; Khavin, Gennadiy</t>
        </is>
      </c>
      <c r="S730" s="13" t="n"/>
      <c r="T730" s="13" t="n"/>
      <c r="U730" s="13" t="n"/>
      <c r="V730" s="13" t="n"/>
      <c r="W730" s="13" t="n"/>
      <c r="X730" s="13" t="n"/>
      <c r="Y730" s="13" t="n"/>
      <c r="Z730" s="13" t="n"/>
    </row>
    <row r="731" ht="15.75" customHeight="1" s="303">
      <c r="A731" s="22" t="n">
        <v>1235</v>
      </c>
      <c r="B731" s="23" t="inlineStr">
        <is>
          <t>ХАЛІМОВ ГЕННАДІЙ ЗАЙДУЛОВИЧ</t>
        </is>
      </c>
      <c r="C731" s="24" t="inlineStr">
        <is>
          <t>https://orcid.org/0000-0002-2054-9186</t>
        </is>
      </c>
      <c r="D731" s="119" t="inlineStr">
        <is>
          <t>https://www.scopus.com/authid/detail.uri?authorId=57208632312</t>
        </is>
      </c>
      <c r="E731" s="313" t="n">
        <v>12</v>
      </c>
      <c r="F731" s="313" t="n">
        <v>25</v>
      </c>
      <c r="G731" s="313" t="n">
        <v>3</v>
      </c>
      <c r="H731" s="47" t="n"/>
      <c r="I731" s="47" t="n"/>
      <c r="J731" s="47" t="n"/>
      <c r="K731" s="58" t="n">
        <v>20</v>
      </c>
      <c r="L731" s="29" t="inlineStr">
        <is>
          <t>БІТ</t>
        </is>
      </c>
      <c r="M731" s="59" t="inlineStr">
        <is>
          <t>Да</t>
        </is>
      </c>
      <c r="N731" s="59" t="n"/>
      <c r="O731" s="59" t="n"/>
      <c r="P731" s="59" t="n"/>
      <c r="Q731" s="59" t="n"/>
      <c r="R731" s="63" t="inlineStr">
        <is>
          <t>Khalimov, Gennady ; Khalimov, G. Z. ; Khalimov, Gennadiy</t>
        </is>
      </c>
      <c r="S731" s="13" t="n"/>
      <c r="T731" s="13" t="n"/>
      <c r="U731" s="13" t="n"/>
      <c r="V731" s="13" t="n"/>
      <c r="W731" s="13" t="n"/>
      <c r="X731" s="13" t="n"/>
      <c r="Y731" s="13" t="n"/>
      <c r="Z731" s="13" t="n"/>
    </row>
    <row r="732" ht="15.75" customHeight="1" s="303">
      <c r="A732" s="22" t="n">
        <v>6808</v>
      </c>
      <c r="B732" s="23" t="inlineStr">
        <is>
          <t>ХАЛІМОВА СВІТЛАНА ВОЛОДИМИРІВНА</t>
        </is>
      </c>
      <c r="C732" s="24" t="inlineStr">
        <is>
          <t>https://orcid.org/0000-0001-7224-589X</t>
        </is>
      </c>
      <c r="D732" s="119" t="inlineStr">
        <is>
          <t>https://www.scopus.com/authid/detail.uri?authorId=57216485518&amp;amp;eid=2-s2.0-85083647740</t>
        </is>
      </c>
      <c r="E732" s="313" t="n">
        <v>10</v>
      </c>
      <c r="F732" s="313" t="n">
        <v>25</v>
      </c>
      <c r="G732" s="313" t="n">
        <v>3</v>
      </c>
      <c r="H732" s="47" t="n"/>
      <c r="I732" s="47" t="n"/>
      <c r="J732" s="47" t="n"/>
      <c r="K732" s="58" t="n">
        <v>0</v>
      </c>
      <c r="L732" s="29" t="inlineStr">
        <is>
          <t>ЕОМ</t>
        </is>
      </c>
      <c r="M732" s="59" t="inlineStr">
        <is>
          <t>Да</t>
        </is>
      </c>
      <c r="N732" s="59" t="n"/>
      <c r="O732" s="59" t="n"/>
      <c r="P732" s="59" t="n"/>
      <c r="Q732" s="59" t="n"/>
      <c r="R732" s="63" t="inlineStr">
        <is>
          <t>Khalimova, Svitlana ; Khalimova, S.</t>
        </is>
      </c>
      <c r="S732" s="13" t="n"/>
      <c r="T732" s="13" t="n"/>
      <c r="U732" s="13" t="n"/>
      <c r="V732" s="13" t="n"/>
      <c r="W732" s="13" t="n"/>
      <c r="X732" s="13" t="n"/>
      <c r="Y732" s="13" t="n"/>
      <c r="Z732" s="13" t="n"/>
    </row>
    <row r="733" ht="15.75" customHeight="1" s="303">
      <c r="A733" s="22" t="n">
        <v>4404</v>
      </c>
      <c r="B733" s="23" t="inlineStr">
        <is>
          <t>ХАРЧЕНКО НАТАЛІЯ АНДРІЇВНА</t>
        </is>
      </c>
      <c r="C733" s="24" t="inlineStr">
        <is>
          <t>https://orcid.org/0000-0002-7199-0895</t>
        </is>
      </c>
      <c r="D733" s="119" t="inlineStr">
        <is>
          <t>https://www.scopus.com/authid/detail.uri?authorId=55976111400</t>
        </is>
      </c>
      <c r="E733" s="313" t="n">
        <v>5</v>
      </c>
      <c r="F733" s="313" t="n">
        <v>25</v>
      </c>
      <c r="G733" s="313" t="n">
        <v>2</v>
      </c>
      <c r="H733" s="100" t="n">
        <v>3</v>
      </c>
      <c r="I733" s="100" t="n">
        <v>3</v>
      </c>
      <c r="J733" s="100" t="n">
        <v>1</v>
      </c>
      <c r="K733" s="58" t="n">
        <v>16</v>
      </c>
      <c r="L733" s="44" t="inlineStr">
        <is>
          <t>ІМІ</t>
        </is>
      </c>
      <c r="M733" s="59" t="inlineStr">
        <is>
          <t>Да</t>
        </is>
      </c>
      <c r="N733" s="59" t="n"/>
      <c r="O733" s="59" t="n"/>
      <c r="P733" s="59" t="n"/>
      <c r="Q733" s="59" t="n"/>
      <c r="R733" s="63" t="inlineStr">
        <is>
          <t>Kharchenko, N. A. ; Kharchenko, N. ; Kharchenko, N. A.</t>
        </is>
      </c>
      <c r="S733" s="13" t="n"/>
      <c r="T733" s="13" t="n"/>
      <c r="U733" s="13" t="n"/>
      <c r="V733" s="13" t="n"/>
      <c r="W733" s="13" t="n"/>
      <c r="X733" s="13" t="n"/>
      <c r="Y733" s="13" t="n"/>
      <c r="Z733" s="13" t="n"/>
    </row>
    <row r="734" ht="15.75" customHeight="1" s="303">
      <c r="A734" s="22" t="n"/>
      <c r="B734" s="23" t="inlineStr">
        <is>
          <t>ХАРЧЕНКО ОКСАНА ІГОРІВНА</t>
        </is>
      </c>
      <c r="C734" s="173" t="inlineStr">
        <is>
          <t>https://orcid.org/0000-0002-1553-0966</t>
        </is>
      </c>
      <c r="D734" s="42" t="inlineStr">
        <is>
          <t>https://www.scopus.com/authid/detail.uri?authorId=7003868775</t>
        </is>
      </c>
      <c r="E734" s="313" t="n">
        <v>12</v>
      </c>
      <c r="F734" s="313" t="n">
        <v>9</v>
      </c>
      <c r="G734" s="313" t="n">
        <v>2</v>
      </c>
      <c r="H734" s="100" t="n">
        <v>4</v>
      </c>
      <c r="I734" s="100" t="n">
        <v>1</v>
      </c>
      <c r="J734" s="100" t="n">
        <v>1</v>
      </c>
      <c r="K734" s="28" t="n"/>
      <c r="L734" s="39" t="n"/>
      <c r="M734" s="30" t="inlineStr">
        <is>
          <t>Да</t>
        </is>
      </c>
      <c r="N734" s="30" t="n"/>
      <c r="O734" s="30" t="n"/>
      <c r="P734" s="30" t="n"/>
      <c r="Q734" s="30" t="n"/>
      <c r="R734" s="63" t="inlineStr">
        <is>
          <t xml:space="preserve">Kharchenko, O. I. ; Kharchenko, O.I. ; Kharchenko, O., I ; Kharchenko, OI ; </t>
        </is>
      </c>
      <c r="S734" s="13" t="n"/>
      <c r="T734" s="13" t="n"/>
      <c r="U734" s="13" t="n"/>
      <c r="V734" s="13" t="n"/>
      <c r="W734" s="13" t="n"/>
      <c r="X734" s="13" t="n"/>
      <c r="Y734" s="13" t="n"/>
      <c r="Z734" s="13" t="n"/>
    </row>
    <row r="735" ht="15.75" customHeight="1" s="303">
      <c r="A735" s="22" t="n">
        <v>818</v>
      </c>
      <c r="B735" s="23" t="inlineStr">
        <is>
          <t>ХАХАНОВ ВОЛОДИМИР ІВАНОВИЧ</t>
        </is>
      </c>
      <c r="C735" s="24" t="inlineStr">
        <is>
          <t>https://orcid.org/0000-0001-5312-5841</t>
        </is>
      </c>
      <c r="D735" s="119" t="inlineStr">
        <is>
          <t>https://www.scopus.com/authid/detail.uri?authorId=7801667873</t>
        </is>
      </c>
      <c r="E735" s="334" t="n">
        <v>188</v>
      </c>
      <c r="F735" s="313" t="n">
        <v>483</v>
      </c>
      <c r="G735" s="313" t="n">
        <v>12</v>
      </c>
      <c r="H735" s="100" t="n">
        <v>93</v>
      </c>
      <c r="I735" s="100" t="n">
        <v>65</v>
      </c>
      <c r="J735" s="100" t="n">
        <v>5</v>
      </c>
      <c r="K735" s="28" t="n">
        <v>177</v>
      </c>
      <c r="L735" s="45" t="inlineStr">
        <is>
          <t>АПОТ</t>
        </is>
      </c>
      <c r="M735" s="30" t="inlineStr">
        <is>
          <t>Да</t>
        </is>
      </c>
      <c r="N735" s="30" t="n"/>
      <c r="O735" s="30" t="n"/>
      <c r="P735" s="30" t="n"/>
      <c r="Q735" s="30" t="n"/>
      <c r="R735" s="63" t="inlineStr">
        <is>
          <t>Hahanov, Vladimir ; Hahanov, V. ; Kharkov, Vladimir Hahanov ; Ivanovich, Hahanov Vladimir ; Hahanov, V. I. ; Hahanov, Vladimir I. ; Vladimir, Hahanov ; KHAKHANOV, VI ; Khakhanov, VI ; Khakhanov, V., I ; Khakhanov V. ; Hahanov, V ; Hahanov, VI ;  Hahanov, VI ; Hahanov, V., I</t>
        </is>
      </c>
      <c r="S735" s="13" t="n"/>
      <c r="T735" s="13" t="n"/>
      <c r="U735" s="13" t="n"/>
      <c r="V735" s="13" t="n"/>
      <c r="W735" s="13" t="n"/>
      <c r="X735" s="13" t="n"/>
      <c r="Y735" s="13" t="n"/>
      <c r="Z735" s="13" t="n"/>
    </row>
    <row r="736" ht="15.75" customHeight="1" s="303">
      <c r="A736" s="22" t="n">
        <v>1629</v>
      </c>
      <c r="B736" s="23" t="inlineStr">
        <is>
          <t>ХАХАНОВА ГАННА ВОЛОДИМИРІВНА</t>
        </is>
      </c>
      <c r="C736" s="24" t="inlineStr">
        <is>
          <t>http://orcid.org/0000-0002-1318-7973</t>
        </is>
      </c>
      <c r="D736" s="119" t="inlineStr">
        <is>
          <t>https://www.scopus.com/authid/detail.uri?authorId=8326375900</t>
        </is>
      </c>
      <c r="E736" s="325" t="n">
        <v>39</v>
      </c>
      <c r="F736" s="313" t="n">
        <v>94</v>
      </c>
      <c r="G736" s="313" t="n">
        <v>6</v>
      </c>
      <c r="H736" s="100" t="n">
        <v>20</v>
      </c>
      <c r="I736" s="100" t="n">
        <v>3</v>
      </c>
      <c r="J736" s="100" t="n">
        <v>1</v>
      </c>
      <c r="K736" s="28" t="n">
        <v>42</v>
      </c>
      <c r="L736" s="45" t="inlineStr">
        <is>
          <t>АПОТ</t>
        </is>
      </c>
      <c r="M736" s="30" t="inlineStr">
        <is>
          <t>Да</t>
        </is>
      </c>
      <c r="N736" s="30" t="n"/>
      <c r="O736" s="30" t="n"/>
      <c r="P736" s="30" t="n"/>
      <c r="Q736" s="30" t="n"/>
      <c r="R736" s="63" t="inlineStr">
        <is>
          <t>Hahanova, Anna V. ; Hahanova, A. ; Hahanova, A. V. ; Hahanova, Anna ; Khakhanova, H. ;  Khakhanova, Hanna ; Khakhanova, AV ;  Khakhanova, A., V ; Hahanova, AV</t>
        </is>
      </c>
      <c r="S736" s="13" t="n"/>
      <c r="T736" s="13" t="n"/>
      <c r="U736" s="13" t="n"/>
      <c r="V736" s="13" t="n"/>
      <c r="W736" s="13" t="n"/>
      <c r="X736" s="13" t="n"/>
      <c r="Y736" s="13" t="n"/>
      <c r="Z736" s="13" t="n"/>
    </row>
    <row r="737" ht="15.75" customHeight="1" s="303">
      <c r="A737" s="22" t="n">
        <v>1711</v>
      </c>
      <c r="B737" s="23" t="inlineStr">
        <is>
          <t>ХАХАНОВА ІРИНА ВІТАЛІЇВНА</t>
        </is>
      </c>
      <c r="C737" s="24" t="inlineStr">
        <is>
          <t>https://orcid.org/0000-0002-8319-0430</t>
        </is>
      </c>
      <c r="D737" s="119" t="inlineStr">
        <is>
          <t>https://www.scopus.com/authid/detail.uri?authorId=24479469700</t>
        </is>
      </c>
      <c r="E737" s="325" t="n">
        <v>26</v>
      </c>
      <c r="F737" s="313" t="n">
        <v>30</v>
      </c>
      <c r="G737" s="313" t="n">
        <v>3</v>
      </c>
      <c r="H737" s="100" t="n">
        <v>16</v>
      </c>
      <c r="I737" s="100" t="n">
        <v>4</v>
      </c>
      <c r="J737" s="100" t="n">
        <v>1</v>
      </c>
      <c r="K737" s="58" t="n">
        <v>28</v>
      </c>
      <c r="L737" s="45" t="inlineStr">
        <is>
          <t>АПОТ</t>
        </is>
      </c>
      <c r="M737" s="59" t="inlineStr">
        <is>
          <t>Да</t>
        </is>
      </c>
      <c r="N737" s="59" t="n"/>
      <c r="O737" s="59" t="n"/>
      <c r="P737" s="59" t="n"/>
      <c r="Q737" s="59" t="n"/>
      <c r="R737" s="63" t="inlineStr">
        <is>
          <t>Hahanova, Irina V. ; Hahanova, I. V. ; Hahanova, Irina V. ; Hahanova, Iryna ; Hahanova, I. ; Hahanova, Irina ; Hahanova, I., V ; Hahanova, I ; Hahanova, IV</t>
        </is>
      </c>
      <c r="S737" s="13" t="n"/>
      <c r="T737" s="13" t="n"/>
      <c r="U737" s="13" t="n"/>
      <c r="V737" s="13" t="n"/>
      <c r="W737" s="13" t="n"/>
      <c r="X737" s="13" t="n"/>
      <c r="Y737" s="13" t="n"/>
      <c r="Z737" s="13" t="n"/>
    </row>
    <row r="738" ht="15.75" customHeight="1" s="303">
      <c r="A738" s="34" t="n">
        <v>7950</v>
      </c>
      <c r="B738" s="23" t="inlineStr">
        <is>
          <t>ХАЦЬКО НАТАЛІЯ ЄВГЕНІВНА</t>
        </is>
      </c>
      <c r="C738" s="37" t="n"/>
      <c r="D738" s="172" t="inlineStr">
        <is>
          <t>https://www.scopus.com/authid/detail.uri?authorId=57200820629&amp;amp;eid=2-s2.0-85042483005</t>
        </is>
      </c>
      <c r="E738" s="313" t="n">
        <v>1</v>
      </c>
      <c r="F738" s="313" t="n">
        <v>0</v>
      </c>
      <c r="G738" s="313" t="n">
        <v>0</v>
      </c>
      <c r="H738" s="51" t="n">
        <v>1</v>
      </c>
      <c r="I738" s="51" t="n">
        <v>0</v>
      </c>
      <c r="J738" s="51" t="n">
        <v>0</v>
      </c>
      <c r="K738" s="38" t="n">
        <v>0</v>
      </c>
      <c r="L738" s="39" t="n"/>
      <c r="M738" s="40" t="inlineStr">
        <is>
          <t>Да</t>
        </is>
      </c>
      <c r="N738" s="40" t="n"/>
      <c r="O738" s="40" t="n"/>
      <c r="P738" s="40" t="n"/>
      <c r="Q738" s="40" t="n"/>
      <c r="R738" s="63" t="inlineStr">
        <is>
          <t>Khatsko, Nataliya</t>
        </is>
      </c>
      <c r="S738" s="13" t="n"/>
      <c r="T738" s="13" t="n"/>
      <c r="U738" s="13" t="n"/>
      <c r="V738" s="13" t="n"/>
      <c r="W738" s="13" t="n"/>
      <c r="X738" s="13" t="n"/>
      <c r="Y738" s="13" t="n"/>
      <c r="Z738" s="13" t="n"/>
    </row>
    <row r="739" ht="15.75" customHeight="1" s="303">
      <c r="A739" s="34" t="n">
        <v>7783</v>
      </c>
      <c r="B739" s="23" t="inlineStr">
        <is>
          <t>ХМІЛЬ НАТАЛІЯ ВОЛОДИМИРІВНА</t>
        </is>
      </c>
      <c r="C739" s="37" t="n"/>
      <c r="D739" s="172" t="inlineStr">
        <is>
          <t>https://www.scopus.com/authid/detail.uri?authorId=55943172400</t>
        </is>
      </c>
      <c r="E739" s="313" t="n">
        <v>3</v>
      </c>
      <c r="F739" s="313" t="n">
        <v>1</v>
      </c>
      <c r="G739" s="313" t="n">
        <v>1</v>
      </c>
      <c r="H739" s="51" t="n"/>
      <c r="I739" s="51" t="n"/>
      <c r="J739" s="51" t="n"/>
      <c r="K739" s="38" t="n">
        <v>1</v>
      </c>
      <c r="L739" s="29" t="n"/>
      <c r="M739" s="40" t="inlineStr">
        <is>
          <t>Да</t>
        </is>
      </c>
      <c r="N739" s="40" t="n"/>
      <c r="O739" s="40" t="n"/>
      <c r="P739" s="40" t="n"/>
      <c r="Q739" s="40" t="n"/>
      <c r="R739" s="63" t="inlineStr">
        <is>
          <t>Khmel, N. V. ; Khmil, N. V. ; Khmel, N. ; Khmel, N. V.</t>
        </is>
      </c>
      <c r="S739" s="13" t="n"/>
      <c r="T739" s="13" t="n"/>
      <c r="U739" s="13" t="n"/>
      <c r="V739" s="13" t="n"/>
      <c r="W739" s="13" t="n"/>
      <c r="X739" s="13" t="n"/>
      <c r="Y739" s="13" t="n"/>
      <c r="Z739" s="13" t="n"/>
    </row>
    <row r="740" ht="15.75" customHeight="1" s="303">
      <c r="A740" s="22" t="n">
        <v>4068</v>
      </c>
      <c r="B740" s="23" t="inlineStr">
        <is>
          <t>ХОЛОД ЛЕОНІД МИКОЛАЙОВИЧ</t>
        </is>
      </c>
      <c r="C740" s="100" t="n"/>
      <c r="D740" s="123" t="n"/>
      <c r="E740" s="314" t="n"/>
      <c r="F740" s="314" t="n"/>
      <c r="G740" s="314" t="n"/>
      <c r="H740" s="47" t="n"/>
      <c r="I740" s="47" t="n"/>
      <c r="J740" s="47" t="n"/>
      <c r="K740" s="28" t="n">
        <v>2</v>
      </c>
      <c r="L740" s="29" t="n"/>
      <c r="M740" s="30" t="inlineStr">
        <is>
          <t>Да</t>
        </is>
      </c>
      <c r="N740" s="30" t="n"/>
      <c r="O740" s="30" t="n"/>
      <c r="P740" s="30" t="n"/>
      <c r="Q740" s="30" t="n"/>
      <c r="R740" s="12" t="n"/>
      <c r="S740" s="13" t="n"/>
      <c r="T740" s="13" t="n"/>
      <c r="U740" s="13" t="n"/>
      <c r="V740" s="13" t="n"/>
      <c r="W740" s="13" t="n"/>
      <c r="X740" s="13" t="n"/>
      <c r="Y740" s="13" t="n"/>
      <c r="Z740" s="13" t="n"/>
    </row>
    <row r="741" ht="15.75" customHeight="1" s="303">
      <c r="A741" s="22" t="n">
        <v>7467</v>
      </c>
      <c r="B741" s="23" t="inlineStr">
        <is>
          <t>ХОЛОДКОВА АННА ВАЛЕРІЇВНА</t>
        </is>
      </c>
      <c r="C741" s="24" t="inlineStr">
        <is>
          <t>http://orcid.org/0000-0002-8405-6698</t>
        </is>
      </c>
      <c r="D741" s="119" t="inlineStr">
        <is>
          <t>https://www.scopus.com/authid/detail.uri?authorId=57196074877</t>
        </is>
      </c>
      <c r="E741" s="313" t="n">
        <v>2</v>
      </c>
      <c r="F741" s="313" t="n">
        <v>10</v>
      </c>
      <c r="G741" s="313" t="n">
        <v>2</v>
      </c>
      <c r="H741" s="47" t="n"/>
      <c r="I741" s="47" t="n"/>
      <c r="J741" s="47" t="n"/>
      <c r="K741" s="58" t="n">
        <v>3</v>
      </c>
      <c r="L741" s="29" t="inlineStr">
        <is>
          <t>ІКІ</t>
        </is>
      </c>
      <c r="M741" s="59" t="inlineStr">
        <is>
          <t>Да</t>
        </is>
      </c>
      <c r="N741" s="59" t="n"/>
      <c r="O741" s="59" t="n"/>
      <c r="P741" s="59" t="n"/>
      <c r="Q741" s="59" t="n"/>
      <c r="R741" s="63" t="inlineStr">
        <is>
          <t>Kholodkova, Anna</t>
        </is>
      </c>
      <c r="S741" s="13" t="n"/>
      <c r="T741" s="13" t="n"/>
      <c r="U741" s="13" t="n"/>
      <c r="V741" s="13" t="n"/>
      <c r="W741" s="13" t="n"/>
      <c r="X741" s="13" t="n"/>
      <c r="Y741" s="13" t="n"/>
      <c r="Z741" s="13" t="n"/>
    </row>
    <row r="742" ht="15.75" customHeight="1" s="303">
      <c r="A742" s="34" t="n">
        <v>6615</v>
      </c>
      <c r="B742" s="49" t="inlineStr">
        <is>
          <t>ХОМЕНКО ОЛЕКСАНДРА ВОЛОДИМИРІВНА</t>
        </is>
      </c>
      <c r="C742" s="35" t="inlineStr">
        <is>
          <t>http://orcid.org/0000-0002-5142-8571</t>
        </is>
      </c>
      <c r="D742" s="160" t="n"/>
      <c r="E742" s="314" t="n"/>
      <c r="F742" s="314" t="n"/>
      <c r="G742" s="314" t="n"/>
      <c r="H742" s="51" t="n"/>
      <c r="I742" s="51" t="n"/>
      <c r="J742" s="51" t="n"/>
      <c r="K742" s="38" t="n">
        <v>1</v>
      </c>
      <c r="L742" s="40" t="n"/>
      <c r="M742" s="40" t="inlineStr">
        <is>
          <t>Нет</t>
        </is>
      </c>
      <c r="N742" s="40" t="n"/>
      <c r="O742" s="40" t="n"/>
      <c r="P742" s="40" t="n"/>
      <c r="Q742" s="40" t="n"/>
      <c r="R742" s="52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 s="303">
      <c r="A743" s="22" t="n">
        <v>2188</v>
      </c>
      <c r="B743" s="23" t="inlineStr">
        <is>
          <t>ХОНДАК ІННА ІВАНІВНА</t>
        </is>
      </c>
      <c r="C743" s="24" t="inlineStr">
        <is>
          <t>https://orcid.org/0000-0001-6644-9968</t>
        </is>
      </c>
      <c r="D743" s="119" t="inlineStr">
        <is>
          <t>https://www.scopus.com/authid/detail.uri?authorId=57210364205</t>
        </is>
      </c>
      <c r="E743" s="313" t="n">
        <v>2</v>
      </c>
      <c r="F743" s="313" t="n">
        <v>1</v>
      </c>
      <c r="G743" s="313" t="n">
        <v>1</v>
      </c>
      <c r="H743" s="47" t="n"/>
      <c r="I743" s="47" t="n"/>
      <c r="J743" s="47" t="n"/>
      <c r="K743" s="58" t="n">
        <v>10</v>
      </c>
      <c r="L743" s="44" t="inlineStr">
        <is>
          <t>ОП</t>
        </is>
      </c>
      <c r="M743" s="59" t="inlineStr">
        <is>
          <t>Да</t>
        </is>
      </c>
      <c r="N743" s="59" t="n"/>
      <c r="O743" s="59" t="n"/>
      <c r="P743" s="59" t="n"/>
      <c r="Q743" s="59" t="n"/>
      <c r="R743" s="63" t="inlineStr">
        <is>
          <t>Hondak, Inna</t>
        </is>
      </c>
      <c r="S743" s="13" t="n"/>
      <c r="T743" s="13" t="n"/>
      <c r="U743" s="13" t="n"/>
      <c r="V743" s="13" t="n"/>
      <c r="W743" s="13" t="n"/>
      <c r="X743" s="13" t="n"/>
      <c r="Y743" s="13" t="n"/>
      <c r="Z743" s="13" t="n"/>
    </row>
    <row r="744" ht="15.75" customHeight="1" s="303">
      <c r="A744" s="22" t="n">
        <v>4069</v>
      </c>
      <c r="B744" s="23" t="inlineStr">
        <is>
          <t>ХОРОШАЙЛО ЮРІЙ ЄВГЕНІЙОВИЧ</t>
        </is>
      </c>
      <c r="C744" s="24" t="inlineStr">
        <is>
          <t>https://orcid.org/0000-0002-4239-4357</t>
        </is>
      </c>
      <c r="D744" s="119" t="inlineStr">
        <is>
          <t>https://www.scopus.com/authid/detail.uri?authorId=15519479600</t>
        </is>
      </c>
      <c r="E744" s="313" t="n">
        <v>7</v>
      </c>
      <c r="F744" s="313" t="n">
        <v>4</v>
      </c>
      <c r="G744" s="313" t="n">
        <v>1</v>
      </c>
      <c r="H744" s="47" t="n">
        <v>2</v>
      </c>
      <c r="I744" s="47" t="n">
        <v>1</v>
      </c>
      <c r="J744" s="47" t="n">
        <v>1</v>
      </c>
      <c r="K744" s="28" t="n">
        <v>23</v>
      </c>
      <c r="L744" s="44" t="inlineStr">
        <is>
          <t>ПЕЕА</t>
        </is>
      </c>
      <c r="M744" s="30" t="inlineStr">
        <is>
          <t>Да</t>
        </is>
      </c>
      <c r="N744" s="30" t="n"/>
      <c r="O744" s="30" t="n"/>
      <c r="P744" s="30" t="n"/>
      <c r="Q744" s="30" t="n"/>
      <c r="R744" s="63" t="inlineStr">
        <is>
          <t xml:space="preserve">Khoroshaylo, Y. E. ; Khoroshaylo, Y. E. ; Horoshailo, Yu E. ; Horoshajlo, Yury ; Evgenievich, Khoroshajlo Yurij ; Evgenievich, K.Y. ; Horoshailo, Y.E. ; Horoshailo, Yu. E. ; Khoroshaylo Y. ; </t>
        </is>
      </c>
      <c r="S744" s="13" t="n"/>
      <c r="T744" s="13" t="n"/>
      <c r="U744" s="13" t="n"/>
      <c r="V744" s="13" t="n"/>
      <c r="W744" s="13" t="n"/>
      <c r="X744" s="13" t="n"/>
      <c r="Y744" s="13" t="n"/>
      <c r="Z744" s="13" t="n"/>
    </row>
    <row r="745" ht="15.75" customHeight="1" s="303">
      <c r="A745" s="22" t="n">
        <v>56</v>
      </c>
      <c r="B745" s="23" t="inlineStr">
        <is>
          <t>ХРОМИХ РОМАН ВОЛОДИМИРОВИЧ</t>
        </is>
      </c>
      <c r="C745" s="100" t="n"/>
      <c r="D745" s="123" t="n"/>
      <c r="E745" s="314" t="n"/>
      <c r="F745" s="314" t="n"/>
      <c r="G745" s="314" t="n"/>
      <c r="H745" s="47" t="n"/>
      <c r="I745" s="47" t="n"/>
      <c r="J745" s="47" t="n"/>
      <c r="K745" s="28" t="n">
        <v>1</v>
      </c>
      <c r="L745" s="44" t="inlineStr">
        <is>
          <t>ФВС</t>
        </is>
      </c>
      <c r="M745" s="30" t="inlineStr">
        <is>
          <t>Да</t>
        </is>
      </c>
      <c r="N745" s="30" t="n"/>
      <c r="O745" s="30" t="n"/>
      <c r="P745" s="30" t="n"/>
      <c r="Q745" s="30" t="n"/>
      <c r="R745" s="12" t="n"/>
      <c r="S745" s="13" t="n"/>
      <c r="T745" s="13" t="n"/>
      <c r="U745" s="13" t="n"/>
      <c r="V745" s="13" t="n"/>
      <c r="W745" s="13" t="n"/>
      <c r="X745" s="13" t="n"/>
      <c r="Y745" s="13" t="n"/>
      <c r="Z745" s="13" t="n"/>
    </row>
    <row r="746" ht="15.75" customHeight="1" s="303">
      <c r="A746" s="22" t="n">
        <v>2169</v>
      </c>
      <c r="B746" s="23" t="inlineStr">
        <is>
          <t>ХРУСТАЛЬОВ КИРИЛО ЛЬВОВИЧ</t>
        </is>
      </c>
      <c r="C746" s="24" t="inlineStr">
        <is>
          <t>https://orcid.org/0000-0002-0687-5153</t>
        </is>
      </c>
      <c r="D746" s="119" t="inlineStr">
        <is>
          <t>https://www.scopus.com/authid/detail.uri?authorId=57202455354</t>
        </is>
      </c>
      <c r="E746" s="313" t="n">
        <v>4</v>
      </c>
      <c r="F746" s="313" t="n">
        <v>18</v>
      </c>
      <c r="G746" s="313" t="n">
        <v>2</v>
      </c>
      <c r="H746" s="100" t="n">
        <v>2</v>
      </c>
      <c r="I746" s="100" t="n">
        <v>2</v>
      </c>
      <c r="J746" s="100" t="n">
        <v>1</v>
      </c>
      <c r="K746" s="58" t="n">
        <v>5</v>
      </c>
      <c r="L746" s="44" t="inlineStr">
        <is>
          <t>КІТАМ</t>
        </is>
      </c>
      <c r="M746" s="59" t="inlineStr">
        <is>
          <t>Да</t>
        </is>
      </c>
      <c r="N746" s="59" t="n"/>
      <c r="O746" s="59" t="n"/>
      <c r="P746" s="59" t="n"/>
      <c r="Q746" s="59" t="n"/>
      <c r="R746" s="63" t="inlineStr">
        <is>
          <t>Khrustalev, K. L. ; Khrustalev, Kirill ; Khrustalev, K. L. ; Khrustalev, K ; Khrustalev, KL ; Khrustalev, K.</t>
        </is>
      </c>
      <c r="S746" s="13" t="n"/>
      <c r="T746" s="13" t="n"/>
      <c r="U746" s="13" t="n"/>
      <c r="V746" s="13" t="n"/>
      <c r="W746" s="13" t="n"/>
      <c r="X746" s="13" t="n"/>
      <c r="Y746" s="13" t="n"/>
      <c r="Z746" s="13" t="n"/>
    </row>
    <row r="747" ht="15.75" customHeight="1" s="303">
      <c r="A747" s="22" t="n">
        <v>4501</v>
      </c>
      <c r="B747" s="23" t="inlineStr">
        <is>
          <t>ХРУСТАЛЬОВА СОФІЯ ВОЛОДИМИРІВНА ЯКУБОВСЬКА YAKUBOVSKA, SOFIIA V.</t>
        </is>
      </c>
      <c r="C747" s="24" t="inlineStr">
        <is>
          <t>https://orcid.org/0000-0002-7365-2355</t>
        </is>
      </c>
      <c r="D747" s="175" t="inlineStr">
        <is>
          <t>https://www.scopus.com/authid/detail.uri?authorId=57193698953</t>
        </is>
      </c>
      <c r="E747" s="313" t="n">
        <v>4</v>
      </c>
      <c r="F747" s="313" t="n">
        <v>17</v>
      </c>
      <c r="G747" s="313" t="n">
        <v>2</v>
      </c>
      <c r="H747" s="47" t="n">
        <v>0</v>
      </c>
      <c r="I747" s="47" t="n">
        <v>0</v>
      </c>
      <c r="J747" s="47" t="n">
        <v>0</v>
      </c>
      <c r="K747" s="58" t="n">
        <v>2</v>
      </c>
      <c r="L747" s="44" t="inlineStr">
        <is>
          <t>КІТАМ</t>
        </is>
      </c>
      <c r="M747" s="59" t="n"/>
      <c r="N747" s="59" t="n"/>
      <c r="O747" s="59" t="n"/>
      <c r="P747" s="59" t="n"/>
      <c r="Q747" s="59" t="n"/>
      <c r="R747" s="12" t="inlineStr">
        <is>
          <t>Yakubovska, Sofiia V. ; Yakubovska, Sofiia ; Yakubovska, Sofia ; Yakubovska, S. V. ; Khrustalova, S. ; Yakubovska, Sofiia V.</t>
        </is>
      </c>
      <c r="S747" s="13" t="n"/>
      <c r="T747" s="13" t="n"/>
      <c r="U747" s="13" t="n"/>
      <c r="V747" s="13" t="n"/>
      <c r="W747" s="13" t="n"/>
      <c r="X747" s="13" t="n"/>
      <c r="Y747" s="13" t="n"/>
      <c r="Z747" s="13" t="n"/>
    </row>
    <row r="748" ht="15.75" customHeight="1" s="303">
      <c r="A748" s="22" t="n">
        <v>4539</v>
      </c>
      <c r="B748" s="23" t="inlineStr">
        <is>
          <t>ХРЯПКІН ОЛЕКСАНДР ВОЛОДИМИРОВИЧ</t>
        </is>
      </c>
      <c r="C748" s="24" t="inlineStr">
        <is>
          <t>https://orcid.org/0000-0003-4730-3327</t>
        </is>
      </c>
      <c r="D748" s="119" t="inlineStr">
        <is>
          <t>https://www.scopus.com/authid/detail.uri?authorId=57208645175</t>
        </is>
      </c>
      <c r="E748" s="313" t="n">
        <v>4</v>
      </c>
      <c r="F748" s="318" t="n">
        <v>7</v>
      </c>
      <c r="G748" s="313" t="n">
        <v>1</v>
      </c>
      <c r="H748" s="47" t="n"/>
      <c r="I748" s="47" t="n"/>
      <c r="J748" s="47" t="n"/>
      <c r="K748" s="58" t="n">
        <v>4</v>
      </c>
      <c r="L748" s="44" t="inlineStr">
        <is>
          <t>СТ</t>
        </is>
      </c>
      <c r="M748" s="59" t="inlineStr">
        <is>
          <t>Да</t>
        </is>
      </c>
      <c r="N748" s="59" t="n"/>
      <c r="O748" s="59" t="n"/>
      <c r="P748" s="59" t="n"/>
      <c r="Q748" s="59" t="n"/>
      <c r="R748" s="63" t="inlineStr">
        <is>
          <t>Khriapkin, Oleksandr ; Khriapkin, O.</t>
        </is>
      </c>
      <c r="S748" s="13" t="n"/>
      <c r="T748" s="13" t="n"/>
      <c r="U748" s="13" t="n"/>
      <c r="V748" s="13" t="n"/>
      <c r="W748" s="13" t="n"/>
      <c r="X748" s="13" t="n"/>
      <c r="Y748" s="13" t="n"/>
      <c r="Z748" s="13" t="n"/>
    </row>
    <row r="749" ht="15.75" customHeight="1" s="303">
      <c r="A749" s="22" t="n">
        <v>747</v>
      </c>
      <c r="B749" s="23" t="inlineStr">
        <is>
          <t>ЦЕРКОВНА ОЛЕНА ВІКТОРІВНА</t>
        </is>
      </c>
      <c r="C749" s="24" t="inlineStr">
        <is>
          <t>http://orcid.org/0000-0003-0655-9924</t>
        </is>
      </c>
      <c r="D749" s="119" t="inlineStr">
        <is>
          <t>https://www.scopus.com/authid/detail.uri?authorId=57195976978</t>
        </is>
      </c>
      <c r="E749" s="313" t="n">
        <v>3</v>
      </c>
      <c r="F749" s="313" t="n">
        <v>21</v>
      </c>
      <c r="G749" s="313" t="n">
        <v>3</v>
      </c>
      <c r="H749" s="100" t="n">
        <v>1</v>
      </c>
      <c r="I749" s="100" t="n">
        <v>2</v>
      </c>
      <c r="J749" s="100" t="n">
        <v>1</v>
      </c>
      <c r="K749" s="28" t="n">
        <v>17</v>
      </c>
      <c r="L749" s="44" t="inlineStr">
        <is>
          <t>ФВС</t>
        </is>
      </c>
      <c r="M749" s="30" t="inlineStr">
        <is>
          <t>Да</t>
        </is>
      </c>
      <c r="N749" s="30" t="n"/>
      <c r="O749" s="30" t="n"/>
      <c r="P749" s="30" t="n"/>
      <c r="Q749" s="30" t="n"/>
      <c r="R749" s="63" t="inlineStr">
        <is>
          <t xml:space="preserve">Tserkovna, Olena ; Tserkovna, O ; Tserkovna, O. ; </t>
        </is>
      </c>
      <c r="S749" s="13" t="n"/>
      <c r="T749" s="13" t="n"/>
      <c r="U749" s="13" t="n"/>
      <c r="V749" s="13" t="n"/>
      <c r="W749" s="13" t="n"/>
      <c r="X749" s="13" t="n"/>
      <c r="Y749" s="13" t="n"/>
      <c r="Z749" s="13" t="n"/>
    </row>
    <row r="750" ht="15.75" customHeight="1" s="303">
      <c r="A750" s="22" t="n">
        <v>2058</v>
      </c>
      <c r="B750" s="23" t="inlineStr">
        <is>
          <t>ЦЕХМІСТРО РОМАН ІВАНОВИЧ</t>
        </is>
      </c>
      <c r="C750" s="24" t="inlineStr">
        <is>
          <t>https://orcid.org/0000-0003-3628-3658</t>
        </is>
      </c>
      <c r="D750" s="119" t="inlineStr">
        <is>
          <t>https://www.scopus.com/authid/detail.uri?authorId=15072342500</t>
        </is>
      </c>
      <c r="E750" s="334" t="n">
        <v>11</v>
      </c>
      <c r="F750" s="313" t="n">
        <v>11</v>
      </c>
      <c r="G750" s="313" t="n">
        <v>2</v>
      </c>
      <c r="H750" s="100" t="n">
        <v>1</v>
      </c>
      <c r="I750" s="100" t="n">
        <v>0</v>
      </c>
      <c r="J750" s="100" t="n">
        <v>0</v>
      </c>
      <c r="K750" s="58" t="n">
        <v>19</v>
      </c>
      <c r="L750" s="44" t="inlineStr">
        <is>
          <t>МІРЕС</t>
        </is>
      </c>
      <c r="M750" s="59" t="inlineStr">
        <is>
          <t>Да</t>
        </is>
      </c>
      <c r="N750" s="59" t="n"/>
      <c r="O750" s="59" t="n"/>
      <c r="P750" s="59" t="n"/>
      <c r="Q750" s="59" t="n"/>
      <c r="R750" s="63" t="inlineStr">
        <is>
          <t>Tsekhmistro, R. I. ; Tzekhmistro, R. I. ; Tsekhmistro, R. I. ; Tsekhmistro, RI ; Tsekhmistro, R., I</t>
        </is>
      </c>
      <c r="S750" s="13" t="n"/>
      <c r="T750" s="13" t="n"/>
      <c r="U750" s="13" t="n"/>
      <c r="V750" s="13" t="n"/>
      <c r="W750" s="13" t="n"/>
      <c r="X750" s="13" t="n"/>
      <c r="Y750" s="13" t="n"/>
      <c r="Z750" s="13" t="n"/>
    </row>
    <row r="751" ht="15.75" customHeight="1" s="303">
      <c r="A751" s="22" t="n">
        <v>3391</v>
      </c>
      <c r="B751" s="23" t="inlineStr">
        <is>
          <t>ЦИГАНЕНКО ВІКТОРІЯ ЛЕОНIДIВНА</t>
        </is>
      </c>
      <c r="C751" s="24" t="inlineStr">
        <is>
          <t>https://orcid.org/0000-0003-2272-3501</t>
        </is>
      </c>
      <c r="D751" s="123" t="n"/>
      <c r="E751" s="314" t="n"/>
      <c r="F751" s="314" t="n"/>
      <c r="G751" s="314" t="n"/>
      <c r="H751" s="47" t="n"/>
      <c r="I751" s="47" t="n"/>
      <c r="J751" s="47" t="n"/>
      <c r="K751" s="28" t="n">
        <v>1</v>
      </c>
      <c r="L751" s="39" t="inlineStr">
        <is>
          <t>Укр.</t>
        </is>
      </c>
      <c r="M751" s="30" t="inlineStr">
        <is>
          <t>Да</t>
        </is>
      </c>
      <c r="N751" s="30" t="n"/>
      <c r="O751" s="30" t="n"/>
      <c r="P751" s="30" t="n"/>
      <c r="Q751" s="30" t="n"/>
      <c r="R751" s="12" t="n"/>
      <c r="S751" s="13" t="n"/>
      <c r="T751" s="13" t="n"/>
      <c r="U751" s="13" t="n"/>
      <c r="V751" s="13" t="n"/>
      <c r="W751" s="13" t="n"/>
      <c r="X751" s="13" t="n"/>
      <c r="Y751" s="13" t="n"/>
      <c r="Z751" s="13" t="n"/>
    </row>
    <row r="752" ht="15.75" customHeight="1" s="303">
      <c r="A752" s="22" t="n">
        <v>47</v>
      </c>
      <c r="B752" s="23" t="inlineStr">
        <is>
          <t>ЦИМБАЛ ОЛЕКСАНДР МИХАЙЛОВИЧ</t>
        </is>
      </c>
      <c r="C752" s="24" t="inlineStr">
        <is>
          <t>https://orcid.org/0000-0002-4947-7446</t>
        </is>
      </c>
      <c r="D752" s="119" t="inlineStr">
        <is>
          <t>https://www.scopus.com/authid/detail.uri?authorId=36021627200</t>
        </is>
      </c>
      <c r="E752" s="325" t="n">
        <v>10</v>
      </c>
      <c r="F752" s="313" t="n">
        <v>9</v>
      </c>
      <c r="G752" s="313" t="n">
        <v>2</v>
      </c>
      <c r="H752" s="47" t="n">
        <v>1</v>
      </c>
      <c r="I752" s="47" t="n">
        <v>0</v>
      </c>
      <c r="J752" s="47" t="n">
        <v>0</v>
      </c>
      <c r="K752" s="58" t="n">
        <v>13</v>
      </c>
      <c r="L752" s="44" t="inlineStr">
        <is>
          <t>КІТАМ</t>
        </is>
      </c>
      <c r="M752" s="59" t="inlineStr">
        <is>
          <t>Да</t>
        </is>
      </c>
      <c r="N752" s="59" t="n"/>
      <c r="O752" s="59" t="n"/>
      <c r="P752" s="59" t="n"/>
      <c r="Q752" s="59" t="n"/>
      <c r="R752" s="63" t="inlineStr">
        <is>
          <t>Tsymbal, Olexander ; Tsymbal, Oleksandr ; Tsimbal, A. M. ; Tsymbal, O. ; Tsymbal, A</t>
        </is>
      </c>
      <c r="S752" s="13" t="n"/>
      <c r="T752" s="13" t="n"/>
      <c r="U752" s="13" t="n"/>
      <c r="V752" s="13" t="n"/>
      <c r="W752" s="13" t="n"/>
      <c r="X752" s="13" t="n"/>
      <c r="Y752" s="13" t="n"/>
      <c r="Z752" s="13" t="n"/>
    </row>
    <row r="753" ht="15.75" customHeight="1" s="303">
      <c r="A753" s="22" t="n">
        <v>3845</v>
      </c>
      <c r="B753" s="23" t="inlineStr">
        <is>
          <t>ЦОПА ОЛЕКСАНДР ІВАНОВИЧ</t>
        </is>
      </c>
      <c r="C753" s="24" t="inlineStr">
        <is>
          <t>https://orcid.org/0000-0002-4881-5343</t>
        </is>
      </c>
      <c r="D753" s="119" t="inlineStr">
        <is>
          <t>https://www.scopus.com/authid/detail.uri?authorId=24722940900</t>
        </is>
      </c>
      <c r="E753" s="325" t="n">
        <v>31</v>
      </c>
      <c r="F753" s="313" t="n">
        <v>63</v>
      </c>
      <c r="G753" s="313" t="n">
        <v>5</v>
      </c>
      <c r="H753" s="100" t="n">
        <v>9</v>
      </c>
      <c r="I753" s="100" t="n">
        <v>9</v>
      </c>
      <c r="J753" s="100" t="n">
        <v>2</v>
      </c>
      <c r="K753" s="58" t="n">
        <v>64</v>
      </c>
      <c r="L753" s="44" t="inlineStr">
        <is>
          <t>РТІКС</t>
        </is>
      </c>
      <c r="M753" s="59" t="inlineStr">
        <is>
          <t>Да</t>
        </is>
      </c>
      <c r="N753" s="59" t="n"/>
      <c r="O753" s="59" t="n"/>
      <c r="P753" s="59" t="n"/>
      <c r="Q753" s="59" t="n"/>
      <c r="R753" s="63" t="inlineStr">
        <is>
          <t xml:space="preserve">Tsopa, A. I. ; Tsopa, O. I. ; Tsopa, O. ; Tsopa, A. I. ; Oleksandr, Tsopa ; Tsopa, A. ; Tsopa, Oleksandr ; Tsopa, A., I ; </t>
        </is>
      </c>
      <c r="S753" s="13" t="n"/>
      <c r="T753" s="13" t="n"/>
      <c r="U753" s="13" t="n"/>
      <c r="V753" s="13" t="n"/>
      <c r="W753" s="13" t="n"/>
      <c r="X753" s="13" t="n"/>
      <c r="Y753" s="13" t="n"/>
      <c r="Z753" s="13" t="n"/>
    </row>
    <row r="754" ht="15.75" customHeight="1" s="303">
      <c r="A754" s="22" t="n">
        <v>853</v>
      </c>
      <c r="B754" s="23" t="inlineStr">
        <is>
          <t>ЧАЙНІКОВ СЕРГІЙ ІВАНОВИЧ</t>
        </is>
      </c>
      <c r="C754" s="24" t="inlineStr">
        <is>
          <t>https://orcid.org/0000-0002-9549-7034</t>
        </is>
      </c>
      <c r="D754" s="123" t="n"/>
      <c r="E754" s="314" t="n"/>
      <c r="F754" s="314" t="n"/>
      <c r="G754" s="314" t="n"/>
      <c r="H754" s="47" t="n"/>
      <c r="I754" s="47" t="n"/>
      <c r="J754" s="47" t="n"/>
      <c r="K754" s="28" t="n">
        <v>15</v>
      </c>
      <c r="L754" s="44" t="inlineStr">
        <is>
          <t>СТ</t>
        </is>
      </c>
      <c r="M754" s="30" t="inlineStr">
        <is>
          <t>Да</t>
        </is>
      </c>
      <c r="N754" s="30" t="n"/>
      <c r="O754" s="30" t="n"/>
      <c r="P754" s="30" t="n"/>
      <c r="Q754" s="30" t="n"/>
      <c r="R754" s="12" t="n"/>
      <c r="S754" s="13" t="n"/>
      <c r="T754" s="13" t="n"/>
      <c r="U754" s="13" t="n"/>
      <c r="V754" s="13" t="n"/>
      <c r="W754" s="13" t="n"/>
      <c r="X754" s="13" t="n"/>
      <c r="Y754" s="13" t="n"/>
      <c r="Z754" s="13" t="n"/>
    </row>
    <row r="755" ht="15.75" customHeight="1" s="303">
      <c r="A755" s="22" t="n">
        <v>2255</v>
      </c>
      <c r="B755" s="23" t="inlineStr">
        <is>
          <t>ЧАЛА ЛАРИСА ЕРНЕСТІВНА</t>
        </is>
      </c>
      <c r="C755" s="24" t="inlineStr">
        <is>
          <t>https://orcid.org/0000-0002-9890-4790</t>
        </is>
      </c>
      <c r="D755" s="119" t="inlineStr">
        <is>
          <t>https://www.scopus.com/authid/detail.uri?authorId=57194214849</t>
        </is>
      </c>
      <c r="E755" s="325" t="n">
        <v>11</v>
      </c>
      <c r="F755" s="313" t="n">
        <v>35</v>
      </c>
      <c r="G755" s="313" t="n">
        <v>3</v>
      </c>
      <c r="H755" s="100" t="n">
        <v>4</v>
      </c>
      <c r="I755" s="100" t="n">
        <v>2</v>
      </c>
      <c r="J755" s="100" t="n">
        <v>1</v>
      </c>
      <c r="K755" s="58" t="n">
        <v>33</v>
      </c>
      <c r="L755" s="44" t="inlineStr">
        <is>
          <t>ШІ</t>
        </is>
      </c>
      <c r="M755" s="59" t="inlineStr">
        <is>
          <t>Да</t>
        </is>
      </c>
      <c r="N755" s="59" t="n"/>
      <c r="O755" s="59" t="n"/>
      <c r="P755" s="59" t="n"/>
      <c r="Q755" s="59" t="n"/>
      <c r="R755" s="63" t="inlineStr">
        <is>
          <t>Chala, Larysa ; Chala, L. E. ; Chala, Larisa ; Chala, L.</t>
        </is>
      </c>
      <c r="S755" s="13" t="n"/>
      <c r="T755" s="13" t="n"/>
      <c r="U755" s="13" t="n"/>
      <c r="V755" s="13" t="n"/>
      <c r="W755" s="13" t="n"/>
      <c r="X755" s="13" t="n"/>
      <c r="Y755" s="13" t="n"/>
      <c r="Z755" s="13" t="n"/>
    </row>
    <row r="756" ht="15.75" customHeight="1" s="303">
      <c r="A756" s="22" t="n">
        <v>6791</v>
      </c>
      <c r="B756" s="23" t="inlineStr">
        <is>
          <t>ЧАЛА ОКСАНА ВІКТОРІВНА</t>
        </is>
      </c>
      <c r="C756" s="24" t="inlineStr">
        <is>
          <t>https://orcid.org/0000-0001-8265-2480</t>
        </is>
      </c>
      <c r="D756" s="119" t="inlineStr">
        <is>
          <t>https://www.scopus.com/authid/detail.uri?authorId=57211128568</t>
        </is>
      </c>
      <c r="E756" s="313" t="n">
        <v>3</v>
      </c>
      <c r="F756" s="313" t="n">
        <v>17</v>
      </c>
      <c r="G756" s="313" t="n">
        <v>2</v>
      </c>
      <c r="H756" s="47" t="n">
        <v>4</v>
      </c>
      <c r="I756" s="47" t="n">
        <v>1</v>
      </c>
      <c r="J756" s="47" t="n">
        <v>1</v>
      </c>
      <c r="K756" s="58" t="n">
        <v>37</v>
      </c>
      <c r="L756" s="44" t="inlineStr">
        <is>
          <t>ІУС</t>
        </is>
      </c>
      <c r="M756" s="59" t="inlineStr">
        <is>
          <t>Да</t>
        </is>
      </c>
      <c r="N756" s="59" t="n"/>
      <c r="O756" s="59" t="n"/>
      <c r="P756" s="59" t="n"/>
      <c r="Q756" s="59" t="n"/>
      <c r="R756" s="63" t="inlineStr">
        <is>
          <t>Chala, Oksana ;  Chala, O., V</t>
        </is>
      </c>
      <c r="S756" s="13" t="n"/>
      <c r="T756" s="13" t="n"/>
      <c r="U756" s="13" t="n"/>
      <c r="V756" s="13" t="n"/>
      <c r="W756" s="13" t="n"/>
      <c r="X756" s="13" t="n"/>
      <c r="Y756" s="13" t="n"/>
      <c r="Z756" s="13" t="n"/>
    </row>
    <row r="757" ht="15.75" customHeight="1" s="303">
      <c r="A757" s="22" t="n">
        <v>5680</v>
      </c>
      <c r="B757" s="23" t="inlineStr">
        <is>
          <t>ЧАЛА ОЛЕНА ОЛЕКСАНДРІВНА</t>
        </is>
      </c>
      <c r="C757" s="24" t="inlineStr">
        <is>
          <t>https://orcid.org/0000-0003-2454-3774</t>
        </is>
      </c>
      <c r="D757" s="119" t="inlineStr">
        <is>
          <t>https://www.scopus.com/authid/detail.uri?authorId=57211027250</t>
        </is>
      </c>
      <c r="E757" s="325" t="n">
        <v>11</v>
      </c>
      <c r="F757" s="313" t="n">
        <v>10</v>
      </c>
      <c r="G757" s="313" t="n">
        <v>2</v>
      </c>
      <c r="H757" s="100" t="n">
        <v>7</v>
      </c>
      <c r="I757" s="100" t="n">
        <v>6</v>
      </c>
      <c r="J757" s="100" t="n">
        <v>1</v>
      </c>
      <c r="K757" s="58" t="n">
        <v>10</v>
      </c>
      <c r="L757" s="44" t="inlineStr">
        <is>
          <t>КІТАМ</t>
        </is>
      </c>
      <c r="M757" s="59" t="inlineStr">
        <is>
          <t>Да</t>
        </is>
      </c>
      <c r="N757" s="59" t="n"/>
      <c r="O757" s="59" t="n"/>
      <c r="P757" s="59" t="n"/>
      <c r="Q757" s="59" t="n"/>
      <c r="R757" s="63" t="inlineStr">
        <is>
          <t>Chala, Olena ; Chala, O. O. ; Chala, O.O.</t>
        </is>
      </c>
      <c r="S757" s="13" t="n"/>
      <c r="T757" s="13" t="n"/>
      <c r="U757" s="13" t="n"/>
      <c r="V757" s="13" t="n"/>
      <c r="W757" s="13" t="n"/>
      <c r="X757" s="13" t="n"/>
      <c r="Y757" s="13" t="n"/>
      <c r="Z757" s="13" t="n"/>
    </row>
    <row r="758" ht="15.75" customHeight="1" s="303">
      <c r="A758" s="22" t="n">
        <v>133</v>
      </c>
      <c r="B758" s="23" t="inlineStr">
        <is>
          <t>ЧАЛИЙ СЕРГІЙ ФЕДОРОВИЧ</t>
        </is>
      </c>
      <c r="C758" s="24" t="inlineStr">
        <is>
          <t>https://orcid.org/0000-0002-9982-9091</t>
        </is>
      </c>
      <c r="D758" s="119" t="inlineStr">
        <is>
          <t>https://www.scopus.com/authid/detail.uri?authorId=57209322527</t>
        </is>
      </c>
      <c r="E758" s="313" t="n">
        <v>8</v>
      </c>
      <c r="F758" s="313" t="n">
        <v>38</v>
      </c>
      <c r="G758" s="313" t="n">
        <v>4</v>
      </c>
      <c r="H758" s="47" t="n"/>
      <c r="I758" s="47" t="n"/>
      <c r="J758" s="47" t="n"/>
      <c r="K758" s="28" t="n">
        <v>67</v>
      </c>
      <c r="L758" s="44" t="inlineStr">
        <is>
          <t>ІУС</t>
        </is>
      </c>
      <c r="M758" s="30" t="inlineStr">
        <is>
          <t>Да</t>
        </is>
      </c>
      <c r="N758" s="30" t="n"/>
      <c r="O758" s="30" t="n"/>
      <c r="P758" s="30" t="n"/>
      <c r="Q758" s="30" t="n"/>
      <c r="R758" s="63" t="inlineStr">
        <is>
          <t>Chalyi, Serhii ; Chalyi, Sergii ; Sergii, Chalyi ; Chalyi, S.</t>
        </is>
      </c>
      <c r="S758" s="13" t="n"/>
      <c r="T758" s="13" t="n"/>
      <c r="U758" s="13" t="n"/>
      <c r="V758" s="13" t="n"/>
      <c r="W758" s="13" t="n"/>
      <c r="X758" s="13" t="n"/>
      <c r="Y758" s="13" t="n"/>
      <c r="Z758" s="13" t="n"/>
    </row>
    <row r="759" ht="15.75" customHeight="1" s="303">
      <c r="A759" s="22" t="n">
        <v>3762</v>
      </c>
      <c r="B759" s="23" t="inlineStr">
        <is>
          <t>ЧЕБОТАРЬОВА ДАРІЯ ВАСИЛІВНА</t>
        </is>
      </c>
      <c r="C759" s="24" t="inlineStr">
        <is>
          <t>https://orcid.org/0000-0003-1205-712X</t>
        </is>
      </c>
      <c r="D759" s="119" t="inlineStr">
        <is>
          <t>https://www.scopus.com/authid/detail.uri?authorId=26654033000</t>
        </is>
      </c>
      <c r="E759" s="325" t="n">
        <v>7</v>
      </c>
      <c r="F759" s="313" t="n">
        <v>6</v>
      </c>
      <c r="G759" s="313" t="n">
        <v>2</v>
      </c>
      <c r="H759" s="100" t="n">
        <v>1</v>
      </c>
      <c r="I759" s="100" t="n">
        <v>0</v>
      </c>
      <c r="J759" s="100" t="n">
        <v>0</v>
      </c>
      <c r="K759" s="58" t="n">
        <v>15</v>
      </c>
      <c r="L759" s="44" t="inlineStr">
        <is>
          <t>ІМІ</t>
        </is>
      </c>
      <c r="M759" s="59" t="inlineStr">
        <is>
          <t>Да</t>
        </is>
      </c>
      <c r="N759" s="59" t="n"/>
      <c r="O759" s="59" t="n"/>
      <c r="P759" s="59" t="n"/>
      <c r="Q759" s="59" t="n"/>
      <c r="R759" s="63" t="inlineStr">
        <is>
          <t>Chebotaryova, D. V. ; Chebotariova, Daria ; Chebotareova, D. V. ; Chebotaryova, D. V. ; Chebotareva, Daria</t>
        </is>
      </c>
      <c r="S759" s="13" t="n"/>
      <c r="T759" s="13" t="n"/>
      <c r="U759" s="13" t="n"/>
      <c r="V759" s="13" t="n"/>
      <c r="W759" s="13" t="n"/>
      <c r="X759" s="13" t="n"/>
      <c r="Y759" s="13" t="n"/>
      <c r="Z759" s="13" t="n"/>
    </row>
    <row r="760" ht="15.75" customHeight="1" s="303">
      <c r="A760" s="22" t="n">
        <v>1650</v>
      </c>
      <c r="B760" s="23" t="inlineStr">
        <is>
          <t>ЧЕБОТАРЬОВА ІРИНА БОРИСІВНА</t>
        </is>
      </c>
      <c r="C760" s="24" t="inlineStr">
        <is>
          <t>http://orcid.org/0000-0003-0105-4484</t>
        </is>
      </c>
      <c r="D760" s="123" t="n"/>
      <c r="E760" s="314" t="n"/>
      <c r="F760" s="314" t="n"/>
      <c r="G760" s="314" t="n"/>
      <c r="H760" s="47" t="n"/>
      <c r="I760" s="47" t="n"/>
      <c r="J760" s="47" t="n"/>
      <c r="K760" s="28" t="n">
        <v>28</v>
      </c>
      <c r="L760" s="44" t="inlineStr">
        <is>
          <t>МСТ</t>
        </is>
      </c>
      <c r="M760" s="30" t="inlineStr">
        <is>
          <t>Да</t>
        </is>
      </c>
      <c r="N760" s="30" t="n"/>
      <c r="O760" s="30" t="n"/>
      <c r="P760" s="30" t="n"/>
      <c r="Q760" s="30" t="n"/>
      <c r="R760" s="12" t="n"/>
      <c r="S760" s="13" t="n"/>
      <c r="T760" s="13" t="n"/>
      <c r="U760" s="13" t="n"/>
      <c r="V760" s="13" t="n"/>
      <c r="W760" s="13" t="n"/>
      <c r="X760" s="13" t="n"/>
      <c r="Y760" s="13" t="n"/>
      <c r="Z760" s="13" t="n"/>
    </row>
    <row r="761" ht="15.75" customHeight="1" s="303">
      <c r="A761" s="22" t="n">
        <v>209</v>
      </c>
      <c r="B761" s="23" t="inlineStr">
        <is>
          <t>ЧЕЛОМБІТЬКО ВІКТОР ФЕДОРОВИЧ</t>
        </is>
      </c>
      <c r="C761" s="24" t="inlineStr">
        <is>
          <t>http://orcid.org/0000-0002-6677-5883</t>
        </is>
      </c>
      <c r="D761" s="123" t="n"/>
      <c r="E761" s="314" t="n"/>
      <c r="F761" s="314" t="n"/>
      <c r="G761" s="314" t="n"/>
      <c r="H761" s="47" t="n"/>
      <c r="I761" s="47" t="n"/>
      <c r="J761" s="47" t="n"/>
      <c r="K761" s="28" t="n">
        <v>17</v>
      </c>
      <c r="L761" s="44" t="inlineStr">
        <is>
          <t>МСТ</t>
        </is>
      </c>
      <c r="M761" s="30" t="inlineStr">
        <is>
          <t>Да</t>
        </is>
      </c>
      <c r="N761" s="30" t="n"/>
      <c r="O761" s="30" t="n"/>
      <c r="P761" s="30" t="n"/>
      <c r="Q761" s="30" t="n"/>
      <c r="R761" s="12" t="n"/>
      <c r="S761" s="13" t="n"/>
      <c r="T761" s="13" t="n"/>
      <c r="U761" s="13" t="n"/>
      <c r="V761" s="13" t="n"/>
      <c r="W761" s="13" t="n"/>
      <c r="X761" s="13" t="n"/>
      <c r="Y761" s="13" t="n"/>
      <c r="Z761" s="13" t="n"/>
    </row>
    <row r="762" ht="15.75" customHeight="1" s="303">
      <c r="A762" s="22" t="n">
        <v>6937</v>
      </c>
      <c r="B762" s="23" t="inlineStr">
        <is>
          <t>ЧЕПЕЛА СЕРГІЙ ПАВЛОВИЧ</t>
        </is>
      </c>
      <c r="C762" s="100" t="n"/>
      <c r="D762" s="123" t="n"/>
      <c r="E762" s="314" t="n"/>
      <c r="F762" s="314" t="n"/>
      <c r="G762" s="314" t="n"/>
      <c r="H762" s="47" t="n"/>
      <c r="I762" s="47" t="n"/>
      <c r="J762" s="47" t="n"/>
      <c r="K762" s="28" t="n">
        <v>0</v>
      </c>
      <c r="L762" s="39" t="n"/>
      <c r="M762" s="30" t="inlineStr">
        <is>
          <t>Да</t>
        </is>
      </c>
      <c r="N762" s="30" t="n"/>
      <c r="O762" s="30" t="n"/>
      <c r="P762" s="30" t="n"/>
      <c r="Q762" s="30" t="n"/>
      <c r="R762" s="12" t="n"/>
      <c r="S762" s="13" t="n"/>
      <c r="T762" s="13" t="n"/>
      <c r="U762" s="13" t="n"/>
      <c r="V762" s="13" t="n"/>
      <c r="W762" s="13" t="n"/>
      <c r="X762" s="13" t="n"/>
      <c r="Y762" s="13" t="n"/>
      <c r="Z762" s="13" t="n"/>
    </row>
    <row r="763" ht="15.75" customHeight="1" s="303">
      <c r="A763" s="22" t="n">
        <v>175</v>
      </c>
      <c r="B763" s="23" t="inlineStr">
        <is>
          <t>ЧЕПЕЛЄВА МАРИНА АНАТОЛІЇВНА</t>
        </is>
      </c>
      <c r="C763" s="24" t="inlineStr">
        <is>
          <t>https://orcid.org/0000-0002-8769-4046</t>
        </is>
      </c>
      <c r="D763" s="123" t="n"/>
      <c r="E763" s="314" t="n"/>
      <c r="F763" s="314" t="n"/>
      <c r="G763" s="314" t="n"/>
      <c r="H763" s="47" t="n"/>
      <c r="I763" s="47" t="n"/>
      <c r="J763" s="47" t="n"/>
      <c r="K763" s="28" t="n">
        <v>0</v>
      </c>
      <c r="L763" s="39" t="inlineStr">
        <is>
          <t>ІМ</t>
        </is>
      </c>
      <c r="M763" s="30" t="inlineStr">
        <is>
          <t>Да</t>
        </is>
      </c>
      <c r="N763" s="30" t="n"/>
      <c r="O763" s="30" t="n"/>
      <c r="P763" s="30" t="n"/>
      <c r="Q763" s="30" t="n"/>
      <c r="R763" s="12" t="n"/>
      <c r="S763" s="13" t="n"/>
      <c r="T763" s="13" t="n"/>
      <c r="U763" s="13" t="n"/>
      <c r="V763" s="13" t="n"/>
      <c r="W763" s="13" t="n"/>
      <c r="X763" s="13" t="n"/>
      <c r="Y763" s="13" t="n"/>
      <c r="Z763" s="13" t="n"/>
    </row>
    <row r="764" ht="15.75" customHeight="1" s="303">
      <c r="A764" s="22" t="n">
        <v>1732</v>
      </c>
      <c r="B764" s="23" t="inlineStr">
        <is>
          <t>ЧЕРЕПАНОВА ЮЛІЯ ЮРІЇВНА</t>
        </is>
      </c>
      <c r="C764" s="24" t="inlineStr">
        <is>
          <t>https://orcid.org/0000-0002-9441-6300</t>
        </is>
      </c>
      <c r="D764" s="123" t="n"/>
      <c r="E764" s="314" t="n"/>
      <c r="F764" s="314" t="n"/>
      <c r="G764" s="314" t="n"/>
      <c r="H764" s="47" t="n"/>
      <c r="I764" s="47" t="n"/>
      <c r="J764" s="47" t="n"/>
      <c r="K764" s="28" t="n">
        <v>21</v>
      </c>
      <c r="L764" s="44" t="inlineStr">
        <is>
          <t>ПІ</t>
        </is>
      </c>
      <c r="M764" s="30" t="inlineStr">
        <is>
          <t>Да</t>
        </is>
      </c>
      <c r="N764" s="30" t="n"/>
      <c r="O764" s="30" t="n"/>
      <c r="P764" s="30" t="n"/>
      <c r="Q764" s="30" t="n"/>
      <c r="R764" s="12" t="n"/>
      <c r="S764" s="13" t="n"/>
      <c r="T764" s="13" t="n"/>
      <c r="U764" s="13" t="n"/>
      <c r="V764" s="13" t="n"/>
      <c r="W764" s="13" t="n"/>
      <c r="X764" s="13" t="n"/>
      <c r="Y764" s="13" t="n"/>
      <c r="Z764" s="13" t="n"/>
    </row>
    <row r="765" ht="15.75" customHeight="1" s="303">
      <c r="A765" s="34" t="n">
        <v>5304</v>
      </c>
      <c r="B765" s="49" t="inlineStr">
        <is>
          <t>ЧЕРНИШОВ МИКОЛА МИКОЛАЙОВИЧ</t>
        </is>
      </c>
      <c r="C765" s="35" t="inlineStr">
        <is>
          <t>https://orcid.org/0000-0002-1607-5707</t>
        </is>
      </c>
      <c r="D765" s="120" t="inlineStr">
        <is>
          <t>https://www.scopus.com/authid/detail.uri?authorId=36633269000</t>
        </is>
      </c>
      <c r="E765" s="313" t="n">
        <v>1</v>
      </c>
      <c r="F765" s="313" t="n">
        <v>0</v>
      </c>
      <c r="G765" s="313" t="n">
        <v>0</v>
      </c>
      <c r="H765" s="51" t="n"/>
      <c r="I765" s="51" t="n"/>
      <c r="J765" s="51" t="n"/>
      <c r="K765" s="38" t="n">
        <v>18</v>
      </c>
      <c r="L765" s="40" t="n"/>
      <c r="M765" s="40" t="inlineStr">
        <is>
          <t>Нет</t>
        </is>
      </c>
      <c r="N765" s="40" t="n"/>
      <c r="O765" s="40" t="n"/>
      <c r="P765" s="40" t="n"/>
      <c r="Q765" s="40" t="n"/>
      <c r="R765" s="52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 s="303">
      <c r="A766" s="22" t="n">
        <v>1110</v>
      </c>
      <c r="B766" s="23" t="inlineStr">
        <is>
          <t>ЧЕРНЯКОВ ЕДУАРД ІВАНОВИЧ</t>
        </is>
      </c>
      <c r="C766" s="24" t="inlineStr">
        <is>
          <t>https://orcid.org/0000-0002-7921-3521</t>
        </is>
      </c>
      <c r="D766" s="119" t="inlineStr">
        <is>
          <t>https://www.scopus.com/authid/detail.uri?authorId=36518492100</t>
        </is>
      </c>
      <c r="E766" s="325" t="n">
        <v>8</v>
      </c>
      <c r="F766" s="313" t="n">
        <v>3</v>
      </c>
      <c r="G766" s="313" t="n">
        <v>1</v>
      </c>
      <c r="H766" s="100" t="n">
        <v>1</v>
      </c>
      <c r="I766" s="100" t="n">
        <v>0</v>
      </c>
      <c r="J766" s="100" t="n">
        <v>0</v>
      </c>
      <c r="K766" s="28" t="n">
        <v>6</v>
      </c>
      <c r="L766" s="39" t="inlineStr">
        <is>
          <t>ПЕЕА</t>
        </is>
      </c>
      <c r="M766" s="30" t="inlineStr">
        <is>
          <t>Да</t>
        </is>
      </c>
      <c r="N766" s="30" t="n"/>
      <c r="O766" s="30" t="n"/>
      <c r="P766" s="30" t="n"/>
      <c r="Q766" s="30" t="n"/>
      <c r="R766" s="63" t="inlineStr">
        <is>
          <t xml:space="preserve">Chernyakov, Eduard I. ; Chernyakov, E. I. ; Chernyakov, Eduard ; Chernyakov, E. C. ; Chernyakov, E.I. ; </t>
        </is>
      </c>
      <c r="S766" s="13" t="n"/>
      <c r="T766" s="13" t="n"/>
      <c r="U766" s="13" t="n"/>
      <c r="V766" s="13" t="n"/>
      <c r="W766" s="13" t="n"/>
      <c r="X766" s="13" t="n"/>
      <c r="Y766" s="13" t="n"/>
      <c r="Z766" s="13" t="n"/>
    </row>
    <row r="767" ht="15.75" customHeight="1" s="303">
      <c r="A767" s="22" t="n">
        <v>835</v>
      </c>
      <c r="B767" s="23" t="inlineStr">
        <is>
          <t>ЧЕТВЕРИКОВ ГРИГОРІЙ ГРИГОРОВИЧРИГОРОВИЧ</t>
        </is>
      </c>
      <c r="C767" s="24" t="inlineStr">
        <is>
          <t>https://orcid.org/0000-0001-5293-5842</t>
        </is>
      </c>
      <c r="D767" s="119" t="inlineStr">
        <is>
          <t>https://www.scopus.com/authid/detail.uri?authorId=55386924000</t>
        </is>
      </c>
      <c r="E767" s="325" t="n">
        <v>11</v>
      </c>
      <c r="F767" s="313" t="n">
        <v>14</v>
      </c>
      <c r="G767" s="313" t="n">
        <v>3</v>
      </c>
      <c r="H767" s="100" t="n">
        <v>7</v>
      </c>
      <c r="I767" s="100" t="n">
        <v>0</v>
      </c>
      <c r="J767" s="100" t="n">
        <v>0</v>
      </c>
      <c r="K767" s="28" t="n">
        <v>50</v>
      </c>
      <c r="L767" s="44" t="inlineStr">
        <is>
          <t>ПІ</t>
        </is>
      </c>
      <c r="M767" s="30" t="inlineStr">
        <is>
          <t>Да</t>
        </is>
      </c>
      <c r="N767" s="30" t="n"/>
      <c r="O767" s="30" t="n"/>
      <c r="P767" s="30" t="n"/>
      <c r="Q767" s="30" t="n"/>
      <c r="R767" s="63" t="inlineStr">
        <is>
          <t>Chetverikov, Grigorij G. ; Chetverikov, Grygoryy ; Chetverikov, Grigorij ; Chetverykov, Grygoriy ; Chetverikov, G. G. ; Chetverikov, Grygorii ; Chetverykov, Grigorii ; Chetverikov, GG</t>
        </is>
      </c>
      <c r="S767" s="13" t="n"/>
      <c r="T767" s="13" t="n"/>
      <c r="U767" s="13" t="n"/>
      <c r="V767" s="13" t="n"/>
      <c r="W767" s="13" t="n"/>
      <c r="X767" s="13" t="n"/>
      <c r="Y767" s="13" t="n"/>
      <c r="Z767" s="13" t="n"/>
    </row>
    <row r="768" ht="15.75" customHeight="1" s="303">
      <c r="A768" s="22" t="n">
        <v>7690</v>
      </c>
      <c r="B768" s="23" t="inlineStr">
        <is>
          <t>ЧИРКОВА КАТЕРИНА СЕРГІЇВНА</t>
        </is>
      </c>
      <c r="C768" s="24" t="inlineStr">
        <is>
          <t>https://orcid.org/0000-0002-3749-3043</t>
        </is>
      </c>
      <c r="D768" s="119" t="inlineStr">
        <is>
          <t>https://www.scopus.com/authid/detail.uri?authorId=57192544647</t>
        </is>
      </c>
      <c r="E768" s="313" t="n">
        <v>1</v>
      </c>
      <c r="F768" s="313" t="n">
        <v>0</v>
      </c>
      <c r="G768" s="313" t="n">
        <v>0</v>
      </c>
      <c r="H768" s="47" t="n"/>
      <c r="I768" s="47" t="n"/>
      <c r="J768" s="47" t="n"/>
      <c r="K768" s="28" t="n">
        <v>4</v>
      </c>
      <c r="L768" s="44" t="inlineStr">
        <is>
          <t>ІУС</t>
        </is>
      </c>
      <c r="M768" s="30" t="inlineStr">
        <is>
          <t>Да</t>
        </is>
      </c>
      <c r="N768" s="30" t="n"/>
      <c r="O768" s="30" t="n"/>
      <c r="P768" s="30" t="n"/>
      <c r="Q768" s="30" t="n"/>
      <c r="R768" s="63" t="inlineStr">
        <is>
          <t>Chyrkova, Kateryna</t>
        </is>
      </c>
      <c r="S768" s="13" t="n"/>
      <c r="T768" s="13" t="n"/>
      <c r="U768" s="13" t="n"/>
      <c r="V768" s="13" t="n"/>
      <c r="W768" s="13" t="n"/>
      <c r="X768" s="13" t="n"/>
      <c r="Y768" s="13" t="n"/>
      <c r="Z768" s="13" t="n"/>
    </row>
    <row r="769" ht="15.75" customHeight="1" s="303">
      <c r="A769" s="22" t="n">
        <v>6617</v>
      </c>
      <c r="B769" s="23" t="inlineStr">
        <is>
          <t>ЧОРНА ОЛЬГА СЕРГІЇВНА</t>
        </is>
      </c>
      <c r="C769" s="24" t="inlineStr">
        <is>
          <t>https://orcid.org/0000-0001-6745-8137</t>
        </is>
      </c>
      <c r="D769" s="119" t="inlineStr">
        <is>
          <t>https://www.scopus.com/authid/detail.uri?authorId=56976296000</t>
        </is>
      </c>
      <c r="E769" s="313" t="n">
        <v>4</v>
      </c>
      <c r="F769" s="313" t="n">
        <v>6</v>
      </c>
      <c r="G769" s="313" t="n">
        <v>2</v>
      </c>
      <c r="H769" s="100" t="n">
        <v>2</v>
      </c>
      <c r="I769" s="100" t="n">
        <v>1</v>
      </c>
      <c r="J769" s="100" t="n">
        <v>1</v>
      </c>
      <c r="K769" s="28" t="n">
        <v>2</v>
      </c>
      <c r="L769" s="44" t="inlineStr">
        <is>
          <t>СТ</t>
        </is>
      </c>
      <c r="M769" s="30" t="inlineStr">
        <is>
          <t>Да</t>
        </is>
      </c>
      <c r="N769" s="30" t="n"/>
      <c r="O769" s="30" t="n"/>
      <c r="P769" s="30" t="n"/>
      <c r="Q769" s="30" t="n"/>
      <c r="R769" s="63" t="inlineStr">
        <is>
          <t>Chorna, O. S. ; Chorna, O. S. ; Chorna, O. ; Chorna, OS ; Chorna, O. S.</t>
        </is>
      </c>
      <c r="S769" s="13" t="n"/>
      <c r="T769" s="13" t="n"/>
      <c r="U769" s="13" t="n"/>
      <c r="V769" s="13" t="n"/>
      <c r="W769" s="13" t="n"/>
      <c r="X769" s="13" t="n"/>
      <c r="Y769" s="13" t="n"/>
      <c r="Z769" s="13" t="n"/>
    </row>
    <row r="770" ht="15.75" customHeight="1" s="303">
      <c r="A770" s="22" t="n"/>
      <c r="B770" s="23" t="inlineStr">
        <is>
          <t xml:space="preserve">ЧУБУКІН ОЛЕКСАНДР СЕРГІЙОВИЧ	</t>
        </is>
      </c>
      <c r="C770" s="111" t="n"/>
      <c r="D770" s="139" t="n"/>
      <c r="E770" s="314" t="n"/>
      <c r="F770" s="314" t="n"/>
      <c r="G770" s="314" t="n"/>
      <c r="H770" s="100" t="n"/>
      <c r="I770" s="100" t="n"/>
      <c r="J770" s="100" t="n"/>
      <c r="K770" s="28" t="n"/>
      <c r="L770" s="44" t="inlineStr">
        <is>
          <t>Фіз.</t>
        </is>
      </c>
      <c r="M770" s="30" t="n"/>
      <c r="N770" s="30" t="n"/>
      <c r="O770" s="30" t="n"/>
      <c r="P770" s="30" t="n"/>
      <c r="Q770" s="30" t="n"/>
      <c r="R770" s="12" t="n"/>
      <c r="S770" s="13" t="n"/>
      <c r="T770" s="13" t="n"/>
      <c r="U770" s="13" t="n"/>
      <c r="V770" s="13" t="n"/>
      <c r="W770" s="13" t="n"/>
      <c r="X770" s="13" t="n"/>
      <c r="Y770" s="13" t="n"/>
      <c r="Z770" s="13" t="n"/>
    </row>
    <row r="771" ht="15.75" customHeight="1" s="303">
      <c r="A771" s="34" t="n">
        <v>7959</v>
      </c>
      <c r="B771" s="23" t="inlineStr">
        <is>
          <t>ЧУГАЙ АНДРІЙ МИХАЙЛОВИЧ</t>
        </is>
      </c>
      <c r="C771" s="176" t="inlineStr">
        <is>
          <t>https://orcid.org/0000-0002-4079-5632</t>
        </is>
      </c>
      <c r="D771" s="172" t="inlineStr">
        <is>
          <t>https://www.scopus.com/authid/detail.uri?authorId=24597161900</t>
        </is>
      </c>
      <c r="E771" s="313" t="n">
        <v>21</v>
      </c>
      <c r="F771" s="313" t="n">
        <v>194</v>
      </c>
      <c r="G771" s="313" t="n">
        <v>9</v>
      </c>
      <c r="H771" s="51" t="n">
        <v>7</v>
      </c>
      <c r="I771" s="51" t="n">
        <v>49</v>
      </c>
      <c r="J771" s="51" t="n">
        <v>2</v>
      </c>
      <c r="K771" s="38" t="n">
        <v>0</v>
      </c>
      <c r="L771" s="39" t="n"/>
      <c r="M771" s="40" t="n"/>
      <c r="N771" s="40" t="n"/>
      <c r="O771" s="40" t="n"/>
      <c r="P771" s="40" t="n"/>
      <c r="Q771" s="40" t="n"/>
      <c r="R771" s="63" t="inlineStr">
        <is>
          <t>Chugay, Andrey M. ; Chugay, Andrey ; Chugay, A. ; Chuhai, Andrey ; Chugay, A. M. ; Chugay, A.M.</t>
        </is>
      </c>
      <c r="S771" s="13" t="n"/>
      <c r="T771" s="13" t="n"/>
      <c r="U771" s="13" t="n"/>
      <c r="V771" s="13" t="n"/>
      <c r="W771" s="13" t="n"/>
      <c r="X771" s="13" t="n"/>
      <c r="Y771" s="13" t="n"/>
      <c r="Z771" s="13" t="n"/>
    </row>
    <row r="772" ht="15.75" customHeight="1" s="303">
      <c r="A772" s="22" t="n">
        <v>1914</v>
      </c>
      <c r="B772" s="23" t="inlineStr">
        <is>
          <t>ЧУГУЙ ЄВГЕН АНАТОЛІЙОВИЧ</t>
        </is>
      </c>
      <c r="C772" s="177" t="n"/>
      <c r="D772" s="169" t="inlineStr">
        <is>
          <t>https://www.scopus.com/authid/detail.uri?authorId=9532636100&amp;amp;eid=2-s2.0-28144432153</t>
        </is>
      </c>
      <c r="E772" s="313" t="n">
        <v>1</v>
      </c>
      <c r="F772" s="313" t="n">
        <v>0</v>
      </c>
      <c r="G772" s="313" t="n">
        <v>0</v>
      </c>
      <c r="H772" s="47" t="n">
        <v>0</v>
      </c>
      <c r="I772" s="47" t="n">
        <v>0</v>
      </c>
      <c r="J772" s="47" t="n">
        <v>0</v>
      </c>
      <c r="K772" s="28" t="n">
        <v>13</v>
      </c>
      <c r="L772" s="29" t="inlineStr">
        <is>
          <t>БМІ</t>
        </is>
      </c>
      <c r="M772" s="30" t="inlineStr">
        <is>
          <t>Да</t>
        </is>
      </c>
      <c r="N772" s="30" t="n"/>
      <c r="O772" s="30" t="n"/>
      <c r="P772" s="30" t="n"/>
      <c r="Q772" s="30" t="n"/>
      <c r="R772" s="63" t="inlineStr">
        <is>
          <t>Chugui, E. A.</t>
        </is>
      </c>
      <c r="S772" s="13" t="n"/>
      <c r="T772" s="13" t="n"/>
      <c r="U772" s="13" t="n"/>
      <c r="V772" s="13" t="n"/>
      <c r="W772" s="13" t="n"/>
      <c r="X772" s="13" t="n"/>
      <c r="Y772" s="13" t="n"/>
      <c r="Z772" s="13" t="n"/>
    </row>
    <row r="773" ht="15.75" customHeight="1" s="303">
      <c r="A773" s="22" t="n">
        <v>6121</v>
      </c>
      <c r="B773" s="23" t="inlineStr">
        <is>
          <t>ЧУКАНОВ СЕРГІЙ БОРИСОВИЧ</t>
        </is>
      </c>
      <c r="C773" s="100" t="n"/>
      <c r="D773" s="123" t="n"/>
      <c r="E773" s="314" t="n"/>
      <c r="F773" s="314" t="n"/>
      <c r="G773" s="314" t="n"/>
      <c r="H773" s="47" t="n"/>
      <c r="I773" s="47" t="n"/>
      <c r="J773" s="47" t="n"/>
      <c r="K773" s="28" t="n">
        <v>1</v>
      </c>
      <c r="L773" s="39" t="n"/>
      <c r="M773" s="30" t="inlineStr">
        <is>
          <t>Да</t>
        </is>
      </c>
      <c r="N773" s="30" t="n"/>
      <c r="O773" s="30" t="n"/>
      <c r="P773" s="30" t="n"/>
      <c r="Q773" s="30" t="n"/>
      <c r="R773" s="12" t="n"/>
      <c r="S773" s="13" t="n"/>
      <c r="T773" s="13" t="n"/>
      <c r="U773" s="13" t="n"/>
      <c r="V773" s="13" t="n"/>
      <c r="W773" s="13" t="n"/>
      <c r="X773" s="13" t="n"/>
      <c r="Y773" s="13" t="n"/>
      <c r="Z773" s="13" t="n"/>
    </row>
    <row r="774" ht="15.75" customHeight="1" s="303">
      <c r="A774" s="22" t="n">
        <v>1246</v>
      </c>
      <c r="B774" s="23" t="inlineStr">
        <is>
          <t>ЧУМАКОВ ВОЛОДИМИР ІВАНОВИЧ</t>
        </is>
      </c>
      <c r="C774" s="24" t="inlineStr">
        <is>
          <t>https://orcid.org/0000-0001-6418-8688</t>
        </is>
      </c>
      <c r="D774" s="119" t="inlineStr">
        <is>
          <t>https://www.scopus.com/authid/detail.uri?authorId=7005972663</t>
        </is>
      </c>
      <c r="E774" s="325" t="n">
        <v>27</v>
      </c>
      <c r="F774" s="313" t="n">
        <v>18</v>
      </c>
      <c r="G774" s="313" t="n">
        <v>3</v>
      </c>
      <c r="H774" s="100" t="n">
        <v>12</v>
      </c>
      <c r="I774" s="100" t="n">
        <v>1</v>
      </c>
      <c r="J774" s="100" t="n">
        <v>1</v>
      </c>
      <c r="K774" s="58" t="n">
        <v>34</v>
      </c>
      <c r="L774" s="44" t="inlineStr">
        <is>
          <t>ПЕЕА</t>
        </is>
      </c>
      <c r="M774" s="59" t="inlineStr">
        <is>
          <t>Да</t>
        </is>
      </c>
      <c r="N774" s="59" t="n"/>
      <c r="O774" s="59" t="n"/>
      <c r="P774" s="59" t="n"/>
      <c r="Q774" s="59" t="n"/>
      <c r="R774" s="63" t="inlineStr">
        <is>
          <t xml:space="preserve">Chumakov, V. I. ; Chumakov, Vladimir ; Chumakov, Volodimir I. ; Chumakov, Vladymyr ; Chumakov, VI ; Chumakov, V., I ; </t>
        </is>
      </c>
      <c r="S774" s="13" t="n"/>
      <c r="T774" s="13" t="n"/>
      <c r="U774" s="13" t="n"/>
      <c r="V774" s="13" t="n"/>
      <c r="W774" s="13" t="n"/>
      <c r="X774" s="13" t="n"/>
      <c r="Y774" s="13" t="n"/>
      <c r="Z774" s="13" t="n"/>
    </row>
    <row r="775" ht="15.75" customHeight="1" s="303">
      <c r="A775" s="22" t="n">
        <v>1245</v>
      </c>
      <c r="B775" s="23" t="inlineStr">
        <is>
          <t>ЧУМАЧЕНКО СВІТЛАНА ВІКТОРІВНА</t>
        </is>
      </c>
      <c r="C775" s="24" t="inlineStr">
        <is>
          <t>https://orcid.org/0000-0001-8913-1194</t>
        </is>
      </c>
      <c r="D775" s="119" t="inlineStr">
        <is>
          <t>https://www.scopus.com/authid/detail.uri?authorId=57188710840</t>
        </is>
      </c>
      <c r="E775" s="325" t="n">
        <v>91</v>
      </c>
      <c r="F775" s="313" t="n">
        <v>229</v>
      </c>
      <c r="G775" s="313" t="n">
        <v>10</v>
      </c>
      <c r="H775" s="100" t="n">
        <v>39</v>
      </c>
      <c r="I775" s="100" t="n">
        <v>32</v>
      </c>
      <c r="J775" s="100" t="n">
        <v>2</v>
      </c>
      <c r="K775" s="28" t="n">
        <v>68</v>
      </c>
      <c r="L775" s="45" t="inlineStr">
        <is>
          <t>АПОТ</t>
        </is>
      </c>
      <c r="M775" s="30" t="inlineStr">
        <is>
          <t>Да</t>
        </is>
      </c>
      <c r="N775" s="30" t="n"/>
      <c r="O775" s="30" t="n"/>
      <c r="P775" s="30" t="n"/>
      <c r="Q775" s="30" t="n"/>
      <c r="R775" s="63" t="inlineStr">
        <is>
          <t>Chumachenko, Svetlana ; Chumachenko, Svitlana ; Svetlana, Chumachenko ; Chumachenko, S. V. ; Chumachenko, S. ; Chumachenko, Svetlana V. ; Chumahahanko, S. ; Chumachenko, S ; Chumachenko, SV ; Chumachenko, S., V ;</t>
        </is>
      </c>
      <c r="S775" s="13" t="n"/>
      <c r="T775" s="13" t="n"/>
      <c r="U775" s="13" t="n"/>
      <c r="V775" s="13" t="n"/>
      <c r="W775" s="13" t="n"/>
      <c r="X775" s="13" t="n"/>
      <c r="Y775" s="13" t="n"/>
      <c r="Z775" s="13" t="n"/>
    </row>
    <row r="776" ht="15.75" customHeight="1" s="303">
      <c r="A776" s="22" t="n">
        <v>4309</v>
      </c>
      <c r="B776" s="23" t="inlineStr">
        <is>
          <t>ЧУПРИНА АНАСТАСІЯ СЕРГІЇВНА</t>
        </is>
      </c>
      <c r="C776" s="24" t="inlineStr">
        <is>
          <t>https://orcid.org/0000-0003-0394-9900</t>
        </is>
      </c>
      <c r="D776" s="119" t="inlineStr">
        <is>
          <t>https://www.scopus.com/authid/detail.uri?authorId=57202997528</t>
        </is>
      </c>
      <c r="E776" s="325" t="n">
        <v>19</v>
      </c>
      <c r="F776" s="313" t="n">
        <v>104</v>
      </c>
      <c r="G776" s="313" t="n">
        <v>7</v>
      </c>
      <c r="H776" s="100" t="n">
        <v>2</v>
      </c>
      <c r="I776" s="100" t="n">
        <v>1</v>
      </c>
      <c r="J776" s="100" t="n">
        <v>1</v>
      </c>
      <c r="K776" s="58" t="n">
        <v>0</v>
      </c>
      <c r="L776" s="44" t="inlineStr">
        <is>
          <t>ПІ</t>
        </is>
      </c>
      <c r="M776" s="59" t="inlineStr">
        <is>
          <t>Да</t>
        </is>
      </c>
      <c r="N776" s="59" t="n"/>
      <c r="O776" s="59" t="n"/>
      <c r="P776" s="59" t="n"/>
      <c r="Q776" s="59" t="n"/>
      <c r="R776" s="63" t="inlineStr">
        <is>
          <t>Chupryna, Anastasiya ; Chupryna, Anastasia ; Chupryna, A. ; Chuprina, A. ; Anastasiya, C ; Anastasiya, Chupryna</t>
        </is>
      </c>
      <c r="S776" s="13" t="n"/>
      <c r="T776" s="13" t="n"/>
      <c r="U776" s="13" t="n"/>
      <c r="V776" s="13" t="n"/>
      <c r="W776" s="13" t="n"/>
      <c r="X776" s="13" t="n"/>
      <c r="Y776" s="13" t="n"/>
      <c r="Z776" s="13" t="n"/>
    </row>
    <row r="777" ht="15.75" customHeight="1" s="303">
      <c r="A777" s="22" t="n">
        <v>5844</v>
      </c>
      <c r="B777" s="23" t="inlineStr">
        <is>
          <t>ЧУПРИНА ОЛЕНА ОЛЕКСІЇВНА</t>
        </is>
      </c>
      <c r="C777" s="178" t="inlineStr">
        <is>
          <t>https://orcid.org/0000-0002-0548-0715</t>
        </is>
      </c>
      <c r="D777" s="179" t="inlineStr">
        <is>
          <t>https://www.scopus.com/authid/detail.uri?authorId=36571472700&amp;origin=recordpage</t>
        </is>
      </c>
      <c r="E777" s="313" t="n">
        <v>1</v>
      </c>
      <c r="F777" s="313" t="n">
        <v>0</v>
      </c>
      <c r="G777" s="313" t="n">
        <v>0</v>
      </c>
      <c r="H777" s="47" t="n">
        <v>1</v>
      </c>
      <c r="I777" s="47" t="n">
        <v>0</v>
      </c>
      <c r="J777" s="47" t="n">
        <v>0</v>
      </c>
      <c r="K777" s="58" t="n">
        <v>0</v>
      </c>
      <c r="L777" s="39" t="inlineStr">
        <is>
          <t>МП</t>
        </is>
      </c>
      <c r="M777" s="59" t="inlineStr">
        <is>
          <t>Да</t>
        </is>
      </c>
      <c r="N777" s="59" t="n"/>
      <c r="O777" s="59" t="n"/>
      <c r="P777" s="59" t="n"/>
      <c r="Q777" s="59" t="n"/>
      <c r="R777" s="12" t="inlineStr">
        <is>
          <t xml:space="preserve">Chupryna, O. A. ; </t>
        </is>
      </c>
      <c r="S777" s="13" t="n"/>
      <c r="T777" s="13" t="n"/>
      <c r="U777" s="13" t="n"/>
      <c r="V777" s="13" t="n"/>
      <c r="W777" s="13" t="n"/>
      <c r="X777" s="13" t="n"/>
      <c r="Y777" s="13" t="n"/>
      <c r="Z777" s="13" t="n"/>
    </row>
    <row r="778" ht="15.75" customHeight="1" s="303">
      <c r="A778" s="34" t="n">
        <v>535</v>
      </c>
      <c r="B778" s="49" t="inlineStr">
        <is>
          <t>ЧУРІЛОВ ОЛЕКСАНДР ІВАНОВИЧ</t>
        </is>
      </c>
      <c r="C778" s="37" t="n"/>
      <c r="D778" s="160" t="n"/>
      <c r="E778" s="314" t="n"/>
      <c r="F778" s="314" t="n"/>
      <c r="G778" s="314" t="n"/>
      <c r="H778" s="51" t="n"/>
      <c r="I778" s="51" t="n"/>
      <c r="J778" s="51" t="n"/>
      <c r="K778" s="38" t="n">
        <v>0</v>
      </c>
      <c r="L778" s="40" t="n"/>
      <c r="M778" s="40" t="inlineStr">
        <is>
          <t>Нет</t>
        </is>
      </c>
      <c r="N778" s="40" t="n"/>
      <c r="O778" s="40" t="n"/>
      <c r="P778" s="40" t="n"/>
      <c r="Q778" s="40" t="n"/>
      <c r="R778" s="52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21" customHeight="1" s="303">
      <c r="A779" s="22" t="n">
        <v>857</v>
      </c>
      <c r="B779" s="23" t="inlineStr">
        <is>
          <t>ЧУРЮМОВ ГЕННАДІЙ ІВАНОВИЧ</t>
        </is>
      </c>
      <c r="C779" s="24" t="inlineStr">
        <is>
          <t>https://orcid.org/0000-0002-4826-510X</t>
        </is>
      </c>
      <c r="D779" s="119" t="inlineStr">
        <is>
          <t>https://www.scopus.com/authid/detail.uri?authorId=6602781297</t>
        </is>
      </c>
      <c r="E779" s="325" t="n">
        <v>72</v>
      </c>
      <c r="F779" s="313" t="n">
        <v>94</v>
      </c>
      <c r="G779" s="313" t="n">
        <v>5</v>
      </c>
      <c r="H779" s="100" t="n">
        <v>45</v>
      </c>
      <c r="I779" s="100" t="n">
        <v>30</v>
      </c>
      <c r="J779" s="100" t="n">
        <v>2</v>
      </c>
      <c r="K779" s="58" t="n">
        <v>61</v>
      </c>
      <c r="L779" s="39" t="n"/>
      <c r="M779" s="59" t="inlineStr">
        <is>
          <t>Да</t>
        </is>
      </c>
      <c r="N779" s="59" t="n"/>
      <c r="O779" s="59" t="n"/>
      <c r="P779" s="59" t="n"/>
      <c r="Q779" s="59" t="n"/>
      <c r="R779" s="63" t="inlineStr">
        <is>
          <t xml:space="preserve">Churyumov, Gennadiy I. ; Churyumov, Genadiy I. ; Churyumov, Gennadiy ; Churyumov, Genadiy ; Churyumov, G. I. ; Churyumov, Gennadiy I. ; Churyumov, G. ; Churyumov, G.I. ; Ghuryumov, G. I. ; Churyumov, Gennady ; Churyumov, G.I. ; Churyumov, Gennadiy, I ; CHURJUMOV, GI ; Churyumov, G., I ; Churyumov, Gennadiy I. ; Сhuryumov, Gennadiy I. ; Churyumov, GI ; </t>
        </is>
      </c>
      <c r="S779" s="13" t="n"/>
      <c r="T779" s="13" t="n"/>
      <c r="U779" s="13" t="n"/>
      <c r="V779" s="13" t="n"/>
      <c r="W779" s="13" t="n"/>
      <c r="X779" s="13" t="n"/>
      <c r="Y779" s="13" t="n"/>
      <c r="Z779" s="13" t="n"/>
    </row>
    <row r="780" ht="15.75" customHeight="1" s="303">
      <c r="A780" s="22" t="n"/>
      <c r="B780" s="23" t="inlineStr">
        <is>
          <t xml:space="preserve">ШАКУРОВА ТЕТЯНА ВІІКТОРІВНА    </t>
        </is>
      </c>
      <c r="C780" s="111" t="n"/>
      <c r="D780" s="119" t="n"/>
      <c r="E780" s="327" t="n"/>
      <c r="F780" s="314" t="n"/>
      <c r="G780" s="314" t="n"/>
      <c r="H780" s="100" t="n"/>
      <c r="I780" s="100" t="n"/>
      <c r="J780" s="100" t="n"/>
      <c r="K780" s="28" t="n"/>
      <c r="L780" s="44" t="inlineStr">
        <is>
          <t>МСТ</t>
        </is>
      </c>
      <c r="M780" s="30" t="n"/>
      <c r="N780" s="30" t="n"/>
      <c r="O780" s="30" t="n"/>
      <c r="P780" s="30" t="n"/>
      <c r="Q780" s="30" t="n"/>
      <c r="R780" s="12" t="n"/>
      <c r="S780" s="13" t="n"/>
      <c r="T780" s="13" t="n"/>
      <c r="U780" s="13" t="n"/>
      <c r="V780" s="13" t="n"/>
      <c r="W780" s="13" t="n"/>
      <c r="X780" s="13" t="n"/>
      <c r="Y780" s="13" t="n"/>
      <c r="Z780" s="13" t="n"/>
    </row>
    <row r="781" ht="15.75" customHeight="1" s="303">
      <c r="A781" s="22" t="n">
        <v>101</v>
      </c>
      <c r="B781" s="23" t="inlineStr">
        <is>
          <t>ШАЛАЄВА ВІКТОРІЯ ВОЛОДИМИРІВНА</t>
        </is>
      </c>
      <c r="C781" s="24" t="inlineStr">
        <is>
          <t>https://orcid.org/0000-0002-3938-6372?lang=ru</t>
        </is>
      </c>
      <c r="D781" s="123" t="n"/>
      <c r="E781" s="314" t="n"/>
      <c r="F781" s="314" t="n"/>
      <c r="G781" s="314" t="n"/>
      <c r="H781" s="47" t="n"/>
      <c r="I781" s="47" t="n"/>
      <c r="J781" s="47" t="n"/>
      <c r="K781" s="28" t="n">
        <v>1</v>
      </c>
      <c r="L781" s="39" t="inlineStr">
        <is>
          <t>ІМ</t>
        </is>
      </c>
      <c r="M781" s="30" t="inlineStr">
        <is>
          <t>Да</t>
        </is>
      </c>
      <c r="N781" s="30" t="n"/>
      <c r="O781" s="30" t="n"/>
      <c r="P781" s="30" t="n"/>
      <c r="Q781" s="30" t="n"/>
      <c r="R781" s="12" t="n"/>
      <c r="S781" s="13" t="n"/>
      <c r="T781" s="13" t="n"/>
      <c r="U781" s="13" t="n"/>
      <c r="V781" s="13" t="n"/>
      <c r="W781" s="13" t="n"/>
      <c r="X781" s="13" t="n"/>
      <c r="Y781" s="13" t="n"/>
      <c r="Z781" s="13" t="n"/>
    </row>
    <row r="782" ht="15.75" customHeight="1" s="303">
      <c r="A782" s="34" t="n">
        <v>7404</v>
      </c>
      <c r="B782" s="49" t="inlineStr">
        <is>
          <t>ШАПОВАЛОВ СЕРГІЙ ВІКТОРОВИЧ</t>
        </is>
      </c>
      <c r="C782" s="35" t="inlineStr">
        <is>
          <t>https://orcid.org/0000-0003-0066-5291</t>
        </is>
      </c>
      <c r="D782" s="120" t="inlineStr">
        <is>
          <t>https://www.scopus.com/authid/detail.uri?authorId=57210095482</t>
        </is>
      </c>
      <c r="E782" s="313" t="n">
        <v>6</v>
      </c>
      <c r="F782" s="313" t="n">
        <v>1</v>
      </c>
      <c r="G782" s="313" t="n">
        <v>1</v>
      </c>
      <c r="H782" s="51" t="n"/>
      <c r="I782" s="51" t="n"/>
      <c r="J782" s="51" t="n"/>
      <c r="K782" s="38" t="n">
        <v>2</v>
      </c>
      <c r="L782" s="40" t="inlineStr">
        <is>
          <t>МІРЕС</t>
        </is>
      </c>
      <c r="M782" s="40" t="inlineStr">
        <is>
          <t>Нет</t>
        </is>
      </c>
      <c r="N782" s="40" t="n"/>
      <c r="O782" s="40" t="n"/>
      <c r="P782" s="40" t="n"/>
      <c r="Q782" s="40" t="n"/>
      <c r="R782" s="82" t="inlineStr">
        <is>
          <t>Shapovalov, S. V.</t>
        </is>
      </c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 s="303">
      <c r="A783" s="22" t="n">
        <v>7391</v>
      </c>
      <c r="B783" s="23" t="inlineStr">
        <is>
          <t>ШАПОВАЛОВА АНАСТАСІЯ СЕРГІЇВНА</t>
        </is>
      </c>
      <c r="C783" s="24" t="inlineStr">
        <is>
          <t>https://orcid.org/0000-0003-0701-1282</t>
        </is>
      </c>
      <c r="D783" s="119" t="inlineStr">
        <is>
          <t>https://www.scopus.com/authid/detail.uri?authorId=57207779807</t>
        </is>
      </c>
      <c r="E783" s="313" t="n">
        <v>14</v>
      </c>
      <c r="F783" s="313" t="n">
        <v>45</v>
      </c>
      <c r="G783" s="313" t="n">
        <v>4</v>
      </c>
      <c r="H783" s="100" t="n">
        <v>6</v>
      </c>
      <c r="I783" s="100" t="n">
        <v>0</v>
      </c>
      <c r="J783" s="100" t="n">
        <v>0</v>
      </c>
      <c r="K783" s="58" t="n">
        <v>2</v>
      </c>
      <c r="L783" s="29" t="inlineStr">
        <is>
          <t>ІКІ</t>
        </is>
      </c>
      <c r="M783" s="59" t="inlineStr">
        <is>
          <t>Да</t>
        </is>
      </c>
      <c r="N783" s="59" t="n"/>
      <c r="O783" s="59" t="n"/>
      <c r="P783" s="59" t="n"/>
      <c r="Q783" s="59" t="n"/>
      <c r="R783" s="63" t="inlineStr">
        <is>
          <t>Shapovalova, Anastasiia ; Shapovalova, A. ; Shapovalvoa, Anastasiia</t>
        </is>
      </c>
      <c r="S783" s="13" t="n"/>
      <c r="T783" s="13" t="n"/>
      <c r="U783" s="13" t="n"/>
      <c r="V783" s="13" t="n"/>
      <c r="W783" s="13" t="n"/>
      <c r="X783" s="13" t="n"/>
      <c r="Y783" s="13" t="n"/>
      <c r="Z783" s="13" t="n"/>
    </row>
    <row r="784" ht="15.75" customHeight="1" s="303">
      <c r="A784" s="22" t="n">
        <v>5493</v>
      </c>
      <c r="B784" s="23" t="inlineStr">
        <is>
          <t>ШАРАПОВА ОЛЕНА ВІТАЛІЇВНА</t>
        </is>
      </c>
      <c r="C784" s="24" t="inlineStr">
        <is>
          <t>https://orcid.org/0000-0002-3638-155X</t>
        </is>
      </c>
      <c r="D784" s="119" t="inlineStr">
        <is>
          <t>https://www.scopus.com/authid/detail.uri?authorId=57200139266</t>
        </is>
      </c>
      <c r="E784" s="313" t="n">
        <v>6</v>
      </c>
      <c r="F784" s="313" t="n">
        <v>10</v>
      </c>
      <c r="G784" s="313" t="n">
        <v>2</v>
      </c>
      <c r="H784" s="100" t="n">
        <v>3</v>
      </c>
      <c r="I784" s="100" t="n">
        <v>2</v>
      </c>
      <c r="J784" s="100" t="n">
        <v>1</v>
      </c>
      <c r="K784" s="58" t="n">
        <v>1</v>
      </c>
      <c r="L784" s="39" t="n"/>
      <c r="M784" s="59" t="inlineStr">
        <is>
          <t>Да</t>
        </is>
      </c>
      <c r="N784" s="59" t="n"/>
      <c r="O784" s="59" t="n"/>
      <c r="P784" s="59" t="n"/>
      <c r="Q784" s="59" t="n"/>
      <c r="R784" s="63" t="inlineStr">
        <is>
          <t xml:space="preserve">Sharapova, Elena V. ; Sharapova, Elena ; Sharapova, E. V. ; Krikun, E. V. ; </t>
        </is>
      </c>
      <c r="S784" s="13" t="n"/>
      <c r="T784" s="13" t="n"/>
      <c r="U784" s="13" t="n"/>
      <c r="V784" s="13" t="n"/>
      <c r="W784" s="13" t="n"/>
      <c r="X784" s="13" t="n"/>
      <c r="Y784" s="13" t="n"/>
      <c r="Z784" s="13" t="n"/>
    </row>
    <row r="785" ht="15.75" customHeight="1" s="303">
      <c r="A785" s="22" t="n"/>
      <c r="B785" s="23" t="inlineStr">
        <is>
          <t xml:space="preserve">ШАФОРОСТОВ МИХАЙЛО ОЛЕКСАНДРОВИЧ	</t>
        </is>
      </c>
      <c r="C785" s="111" t="n"/>
      <c r="D785" s="139" t="n"/>
      <c r="E785" s="314" t="n"/>
      <c r="F785" s="314" t="n"/>
      <c r="G785" s="314" t="n"/>
      <c r="H785" s="100" t="n"/>
      <c r="I785" s="100" t="n"/>
      <c r="J785" s="100" t="n"/>
      <c r="K785" s="28" t="n"/>
      <c r="L785" s="29" t="inlineStr">
        <is>
          <t>БІТ</t>
        </is>
      </c>
      <c r="M785" s="30" t="n"/>
      <c r="N785" s="30" t="n"/>
      <c r="O785" s="30" t="n"/>
      <c r="P785" s="30" t="n"/>
      <c r="Q785" s="30" t="n"/>
      <c r="R785" s="12" t="n"/>
      <c r="S785" s="13" t="n"/>
      <c r="T785" s="13" t="n"/>
      <c r="U785" s="13" t="n"/>
      <c r="V785" s="13" t="n"/>
      <c r="W785" s="13" t="n"/>
      <c r="X785" s="13" t="n"/>
      <c r="Y785" s="13" t="n"/>
      <c r="Z785" s="13" t="n"/>
    </row>
    <row r="786" ht="15.75" customHeight="1" s="303">
      <c r="A786" s="22" t="n">
        <v>5890</v>
      </c>
      <c r="B786" s="23" t="inlineStr">
        <is>
          <t>ШАФРОНЕНКО АЛІНА ЮРІЇВНА</t>
        </is>
      </c>
      <c r="C786" s="24" t="inlineStr">
        <is>
          <t>https://orcid.org/0000-0002-8040-0279</t>
        </is>
      </c>
      <c r="D786" s="119" t="inlineStr">
        <is>
          <t>https://www.scopus.com/authid/detail.uri?authorId=57204559813</t>
        </is>
      </c>
      <c r="E786" s="325" t="n">
        <v>14</v>
      </c>
      <c r="F786" s="313" t="n">
        <v>25</v>
      </c>
      <c r="G786" s="313" t="n">
        <v>3</v>
      </c>
      <c r="H786" s="100" t="n">
        <v>5</v>
      </c>
      <c r="I786" s="100" t="n">
        <v>1</v>
      </c>
      <c r="J786" s="100" t="n">
        <v>1</v>
      </c>
      <c r="K786" s="58" t="n">
        <v>2</v>
      </c>
      <c r="L786" s="29" t="inlineStr">
        <is>
          <t>Інф.</t>
        </is>
      </c>
      <c r="M786" s="59" t="inlineStr">
        <is>
          <t>Да</t>
        </is>
      </c>
      <c r="N786" s="59" t="n"/>
      <c r="O786" s="59" t="n"/>
      <c r="P786" s="59" t="n"/>
      <c r="Q786" s="59" t="n"/>
      <c r="R786" s="63" t="inlineStr">
        <is>
          <t xml:space="preserve">Shafronenko, Alina Yu ; Shafronenko, A. Yu ; Shafronenko, Alina ;  Yu, Shafronenko A. ;  </t>
        </is>
      </c>
      <c r="S786" s="13" t="n"/>
      <c r="T786" s="13" t="n"/>
      <c r="U786" s="13" t="n"/>
      <c r="V786" s="13" t="n"/>
      <c r="W786" s="13" t="n"/>
      <c r="X786" s="13" t="n"/>
      <c r="Y786" s="13" t="n"/>
      <c r="Z786" s="13" t="n"/>
    </row>
    <row r="787" ht="15.75" customHeight="1" s="303">
      <c r="A787" s="102" t="n">
        <v>1683</v>
      </c>
      <c r="B787" s="23" t="inlineStr">
        <is>
          <t>ШЕВЧЕНКО ОЛЕКСАНДР ЮРІЙОВИЧ</t>
        </is>
      </c>
      <c r="C787" s="24" t="inlineStr">
        <is>
          <t>https://orcid.org/0000-0002-0068-4698</t>
        </is>
      </c>
      <c r="D787" s="119" t="inlineStr">
        <is>
          <t>https://www.scopus.com/authid/detail.uri?authorId=56124744100</t>
        </is>
      </c>
      <c r="E787" s="313" t="n">
        <v>3</v>
      </c>
      <c r="F787" s="313" t="n">
        <v>14</v>
      </c>
      <c r="G787" s="313" t="n">
        <v>1</v>
      </c>
      <c r="H787" s="180" t="n">
        <v>1</v>
      </c>
      <c r="I787" s="181" t="n">
        <v>9</v>
      </c>
      <c r="J787" s="181" t="n">
        <v>1</v>
      </c>
      <c r="K787" s="58" t="n">
        <v>2</v>
      </c>
      <c r="L787" s="44" t="inlineStr">
        <is>
          <t>ШІ</t>
        </is>
      </c>
      <c r="M787" s="59" t="inlineStr">
        <is>
          <t>Да</t>
        </is>
      </c>
      <c r="N787" s="59" t="n"/>
      <c r="O787" s="59" t="n"/>
      <c r="P787" s="59" t="n"/>
      <c r="Q787" s="59" t="n"/>
      <c r="R787" s="63" t="inlineStr">
        <is>
          <t>Shevchenko, Oleksandr</t>
        </is>
      </c>
      <c r="S787" s="13" t="n"/>
      <c r="T787" s="13" t="n"/>
      <c r="U787" s="13" t="n"/>
      <c r="V787" s="13" t="n"/>
      <c r="W787" s="13" t="n"/>
      <c r="X787" s="13" t="n"/>
      <c r="Y787" s="13" t="n"/>
      <c r="Z787" s="13" t="n"/>
    </row>
    <row r="788" ht="15.75" customHeight="1" s="303">
      <c r="A788" s="22" t="n">
        <v>2019</v>
      </c>
      <c r="B788" s="23" t="inlineStr">
        <is>
          <t>ШЕВЧЕНКО ОЛЕНА ЛЕОНІДІВНА</t>
        </is>
      </c>
      <c r="C788" s="24" t="inlineStr">
        <is>
          <t>https://orcid.org/0000-0003-3177-5530</t>
        </is>
      </c>
      <c r="D788" s="123" t="n"/>
      <c r="E788" s="314" t="n"/>
      <c r="F788" s="314" t="n"/>
      <c r="G788" s="314" t="n"/>
      <c r="H788" s="47" t="n"/>
      <c r="I788" s="47" t="n"/>
      <c r="J788" s="47" t="n"/>
      <c r="K788" s="58" t="n">
        <v>1</v>
      </c>
      <c r="L788" s="44" t="inlineStr">
        <is>
          <t>ПІ</t>
        </is>
      </c>
      <c r="M788" s="59" t="inlineStr">
        <is>
          <t>Да</t>
        </is>
      </c>
      <c r="N788" s="59" t="n"/>
      <c r="O788" s="59" t="n"/>
      <c r="P788" s="59" t="n"/>
      <c r="Q788" s="59" t="n"/>
      <c r="R788" s="12" t="n"/>
      <c r="S788" s="13" t="n"/>
      <c r="T788" s="13" t="n"/>
      <c r="U788" s="13" t="n"/>
      <c r="V788" s="13" t="n"/>
      <c r="W788" s="13" t="n"/>
      <c r="X788" s="13" t="n"/>
      <c r="Y788" s="13" t="n"/>
      <c r="Z788" s="13" t="n"/>
    </row>
    <row r="789" ht="15.75" customHeight="1" s="303">
      <c r="A789" s="22" t="n">
        <v>1940</v>
      </c>
      <c r="B789" s="23" t="inlineStr">
        <is>
          <t>ШЕВЧЕНКО ОЛЬГА ЮРІЇВНА</t>
        </is>
      </c>
      <c r="C789" s="24" t="inlineStr">
        <is>
          <t>https://orcid.org/0000-0002-8122-4748</t>
        </is>
      </c>
      <c r="D789" s="119" t="inlineStr">
        <is>
          <t>https://www.scopus.com/authid/detail.uri?authorId=57217113510</t>
        </is>
      </c>
      <c r="E789" s="313" t="n">
        <v>6</v>
      </c>
      <c r="F789" s="313" t="n">
        <v>2</v>
      </c>
      <c r="G789" s="313" t="n">
        <v>1</v>
      </c>
      <c r="H789" s="47" t="n">
        <v>1</v>
      </c>
      <c r="I789" s="47" t="n">
        <v>0</v>
      </c>
      <c r="J789" s="47" t="n">
        <v>0</v>
      </c>
      <c r="K789" s="58" t="n">
        <v>5</v>
      </c>
      <c r="L789" s="45" t="inlineStr">
        <is>
          <t>АПОТ</t>
        </is>
      </c>
      <c r="M789" s="59" t="inlineStr">
        <is>
          <t>Да</t>
        </is>
      </c>
      <c r="N789" s="59" t="n"/>
      <c r="O789" s="59" t="n"/>
      <c r="P789" s="59" t="n"/>
      <c r="Q789" s="59" t="n"/>
      <c r="R789" s="63" t="inlineStr">
        <is>
          <t>Shevchenko, Olga ; Shevchenko, Olha ; Shevchenko, O.</t>
        </is>
      </c>
      <c r="S789" s="13" t="n"/>
      <c r="T789" s="13" t="n"/>
      <c r="U789" s="13" t="n"/>
      <c r="V789" s="13" t="n"/>
      <c r="W789" s="13" t="n"/>
      <c r="X789" s="13" t="n"/>
      <c r="Y789" s="13" t="n"/>
      <c r="Z789" s="13" t="n"/>
    </row>
    <row r="790" ht="15.75" customHeight="1" s="303">
      <c r="A790" s="22" t="n">
        <v>301</v>
      </c>
      <c r="B790" s="23" t="inlineStr">
        <is>
          <t>ШЕЙКО ІРИНА АНАТОЛІЇВНА</t>
        </is>
      </c>
      <c r="C790" s="24" t="inlineStr">
        <is>
          <t>https://orcid.org/0000-0002-5770-3677</t>
        </is>
      </c>
      <c r="D790" s="119" t="inlineStr">
        <is>
          <t>https://www.scopus.com/authid/detail.uri?authorId=57210344486</t>
        </is>
      </c>
      <c r="E790" s="313" t="n">
        <v>1</v>
      </c>
      <c r="F790" s="313" t="n">
        <v>2</v>
      </c>
      <c r="G790" s="313" t="n">
        <v>1</v>
      </c>
      <c r="H790" s="47" t="n">
        <v>1</v>
      </c>
      <c r="I790" s="47" t="n">
        <v>0</v>
      </c>
      <c r="J790" s="47" t="n">
        <v>0</v>
      </c>
      <c r="K790" s="58" t="n">
        <v>28</v>
      </c>
      <c r="L790" s="29" t="inlineStr">
        <is>
          <t>ЕК</t>
        </is>
      </c>
      <c r="M790" s="59" t="inlineStr">
        <is>
          <t>Да</t>
        </is>
      </c>
      <c r="N790" s="59" t="n"/>
      <c r="O790" s="59" t="n"/>
      <c r="P790" s="59" t="n"/>
      <c r="Q790" s="59" t="n"/>
      <c r="R790" s="63" t="inlineStr">
        <is>
          <t>Sheiko, Iryna</t>
        </is>
      </c>
      <c r="S790" s="13" t="n"/>
      <c r="T790" s="13" t="n"/>
      <c r="U790" s="13" t="n"/>
      <c r="V790" s="13" t="n"/>
      <c r="W790" s="13" t="n"/>
      <c r="X790" s="13" t="n"/>
      <c r="Y790" s="13" t="n"/>
      <c r="Z790" s="13" t="n"/>
    </row>
    <row r="791" ht="15.75" customHeight="1" s="303">
      <c r="A791" s="22" t="n">
        <v>2353</v>
      </c>
      <c r="B791" s="23" t="inlineStr">
        <is>
          <t>ШЕЙКО СЕРГІЙ ОЛЕКСАНДРОВИЧ</t>
        </is>
      </c>
      <c r="C791" s="24" t="inlineStr">
        <is>
          <t>https://orcid.org/0000-0003-1638-4478</t>
        </is>
      </c>
      <c r="D791" s="119" t="inlineStr">
        <is>
          <t>https://www.scopus.com/authid/detail.uri?authorId=57202799599</t>
        </is>
      </c>
      <c r="E791" s="325" t="n">
        <v>23</v>
      </c>
      <c r="F791" s="313" t="n">
        <v>80</v>
      </c>
      <c r="G791" s="313" t="n">
        <v>5</v>
      </c>
      <c r="H791" s="100" t="n">
        <v>5</v>
      </c>
      <c r="I791" s="100" t="n">
        <v>16</v>
      </c>
      <c r="J791" s="100" t="n">
        <v>3</v>
      </c>
      <c r="K791" s="58" t="n">
        <v>13</v>
      </c>
      <c r="L791" s="44" t="inlineStr">
        <is>
          <t>МІРЕС</t>
        </is>
      </c>
      <c r="M791" s="59" t="inlineStr">
        <is>
          <t>Да</t>
        </is>
      </c>
      <c r="N791" s="59" t="n"/>
      <c r="O791" s="59" t="n"/>
      <c r="P791" s="59" t="n"/>
      <c r="Q791" s="59" t="n"/>
      <c r="R791" s="63" t="inlineStr">
        <is>
          <t>Sheiko, Sergiy ; Sheyko, S. A. ; Sheiko, S. A. ; Sheiko, S. O. ; Sheiko, S.A.</t>
        </is>
      </c>
      <c r="S791" s="13" t="n"/>
      <c r="T791" s="13" t="n"/>
      <c r="U791" s="13" t="n"/>
      <c r="V791" s="13" t="n"/>
      <c r="W791" s="13" t="n"/>
      <c r="X791" s="13" t="n"/>
      <c r="Y791" s="13" t="n"/>
      <c r="Z791" s="13" t="n"/>
    </row>
    <row r="792" ht="15.75" customHeight="1" s="303">
      <c r="A792" s="22" t="n">
        <v>694</v>
      </c>
      <c r="B792" s="23" t="inlineStr">
        <is>
          <t>ШЕРГІН ВАДИМ ЛЕОНІДОВИЧ</t>
        </is>
      </c>
      <c r="C792" s="24" t="inlineStr">
        <is>
          <t>https://orcid.org/0000-0002-4388-8180</t>
        </is>
      </c>
      <c r="D792" s="119" t="inlineStr">
        <is>
          <t>https://www.scopus.com/authid/detail.uri?authorId=57201728980</t>
        </is>
      </c>
      <c r="E792" s="325" t="n">
        <v>12</v>
      </c>
      <c r="F792" s="313" t="n">
        <v>20</v>
      </c>
      <c r="G792" s="313" t="n">
        <v>2</v>
      </c>
      <c r="H792" s="100" t="n">
        <v>8</v>
      </c>
      <c r="I792" s="100" t="n">
        <v>3</v>
      </c>
      <c r="J792" s="100" t="n">
        <v>1</v>
      </c>
      <c r="K792" s="58" t="n">
        <v>9</v>
      </c>
      <c r="L792" s="44" t="inlineStr">
        <is>
          <t>ШІ</t>
        </is>
      </c>
      <c r="M792" s="59" t="inlineStr">
        <is>
          <t>Да</t>
        </is>
      </c>
      <c r="N792" s="59" t="n"/>
      <c r="O792" s="59" t="n"/>
      <c r="P792" s="59" t="n"/>
      <c r="Q792" s="59" t="n"/>
      <c r="R792" s="63" t="inlineStr">
        <is>
          <t>Shergin, Vadim L. ; Shergin, Vadim ; Shergin, V. L. ; Shergin, Vadym ; Shergin, VL ; Shergin, V. L. ; Shergin, V ; Shergin, Vadym</t>
        </is>
      </c>
      <c r="S792" s="13" t="n"/>
      <c r="T792" s="13" t="n"/>
      <c r="U792" s="13" t="n"/>
      <c r="V792" s="13" t="n"/>
      <c r="W792" s="13" t="n"/>
      <c r="X792" s="13" t="n"/>
      <c r="Y792" s="13" t="n"/>
      <c r="Z792" s="13" t="n"/>
    </row>
    <row r="793" ht="15.75" customHeight="1" s="303">
      <c r="A793" s="22" t="n">
        <v>7154</v>
      </c>
      <c r="B793" s="23" t="inlineStr">
        <is>
          <t>ШЕХОВЦОВ СЕРГІЙ БОРИСОВИЧ</t>
        </is>
      </c>
      <c r="C793" s="24" t="inlineStr">
        <is>
          <t>https://orcid.org/0000-0003-2381-7999</t>
        </is>
      </c>
      <c r="D793" s="119" t="inlineStr">
        <is>
          <t>https://www.scopus.com/authid/detail.uri?authorId=26431566700</t>
        </is>
      </c>
      <c r="E793" s="313" t="n">
        <v>13</v>
      </c>
      <c r="F793" s="313" t="n">
        <v>59</v>
      </c>
      <c r="G793" s="313" t="n">
        <v>4</v>
      </c>
      <c r="H793" s="100" t="n">
        <v>4</v>
      </c>
      <c r="I793" s="100" t="n">
        <v>10</v>
      </c>
      <c r="J793" s="100" t="n">
        <v>2</v>
      </c>
      <c r="K793" s="58" t="n">
        <v>7</v>
      </c>
      <c r="L793" s="39" t="n"/>
      <c r="M793" s="59" t="inlineStr">
        <is>
          <t>Да</t>
        </is>
      </c>
      <c r="N793" s="59" t="n"/>
      <c r="O793" s="59" t="n"/>
      <c r="P793" s="59" t="n"/>
      <c r="Q793" s="59" t="n"/>
      <c r="R793" s="63" t="inlineStr">
        <is>
          <t>Shekhovtsov, Sergey B. ; Shekhovtsov, Sergey ; Shekhovtsov, S. B. ; Shekhovtsov, Sergiy ; Shekhovtsov, S.</t>
        </is>
      </c>
      <c r="S793" s="13" t="n"/>
      <c r="T793" s="13" t="n"/>
      <c r="U793" s="13" t="n"/>
      <c r="V793" s="13" t="n"/>
      <c r="W793" s="13" t="n"/>
      <c r="X793" s="13" t="n"/>
      <c r="Y793" s="13" t="n"/>
      <c r="Z793" s="13" t="n"/>
    </row>
    <row r="794" ht="15.75" customHeight="1" s="303">
      <c r="A794" s="22" t="n">
        <v>7153</v>
      </c>
      <c r="B794" s="23" t="inlineStr">
        <is>
          <t>ШЕХОВЦОВА ВІКТОРІЯ ІВАНІВНА</t>
        </is>
      </c>
      <c r="C794" s="24" t="inlineStr">
        <is>
          <t>https://orcid.org/0000-0002-2947-394X</t>
        </is>
      </c>
      <c r="D794" s="169" t="inlineStr">
        <is>
          <t>https://www.scopus.com/authid/detail.uri?authorId=57205562053&amp;amp;eid=2-s2.0-85060522940</t>
        </is>
      </c>
      <c r="E794" s="313" t="n">
        <v>1</v>
      </c>
      <c r="F794" s="313" t="n">
        <v>1</v>
      </c>
      <c r="G794" s="313" t="n">
        <v>1</v>
      </c>
      <c r="H794" s="47" t="n">
        <v>0</v>
      </c>
      <c r="I794" s="47" t="n">
        <v>0</v>
      </c>
      <c r="J794" s="47" t="n">
        <v>0</v>
      </c>
      <c r="K794" s="28" t="n">
        <v>2</v>
      </c>
      <c r="L794" s="39" t="n"/>
      <c r="M794" s="30" t="inlineStr">
        <is>
          <t>Да</t>
        </is>
      </c>
      <c r="N794" s="30" t="n"/>
      <c r="O794" s="30" t="n"/>
      <c r="P794" s="30" t="n"/>
      <c r="Q794" s="30" t="n"/>
      <c r="R794" s="63" t="inlineStr">
        <is>
          <t>Shekhovtsova, Victoriya ; Shekhovtsova, Viktoria</t>
        </is>
      </c>
      <c r="S794" s="13" t="n"/>
      <c r="T794" s="13" t="n"/>
      <c r="U794" s="13" t="n"/>
      <c r="V794" s="13" t="n"/>
      <c r="W794" s="13" t="n"/>
      <c r="X794" s="13" t="n"/>
      <c r="Y794" s="13" t="n"/>
      <c r="Z794" s="13" t="n"/>
    </row>
    <row r="795" ht="15.75" customHeight="1" s="303">
      <c r="A795" s="22" t="n">
        <v>7780</v>
      </c>
      <c r="B795" s="23" t="inlineStr">
        <is>
          <t>ШЕХОВЦОВА ДАРІЯ ДМИТРІВНА</t>
        </is>
      </c>
      <c r="C795" s="24" t="inlineStr">
        <is>
          <t>https://orcid.org/0000-0002-7586-4394</t>
        </is>
      </c>
      <c r="D795" s="123" t="n"/>
      <c r="E795" s="314" t="n"/>
      <c r="F795" s="314" t="n"/>
      <c r="G795" s="314" t="n"/>
      <c r="H795" s="47" t="n"/>
      <c r="I795" s="47" t="n"/>
      <c r="J795" s="47" t="n"/>
      <c r="K795" s="28" t="n">
        <v>7</v>
      </c>
      <c r="L795" s="29" t="inlineStr">
        <is>
          <t>ЕК</t>
        </is>
      </c>
      <c r="M795" s="30" t="inlineStr">
        <is>
          <t>Да</t>
        </is>
      </c>
      <c r="N795" s="30" t="n"/>
      <c r="O795" s="30" t="n"/>
      <c r="P795" s="30" t="n"/>
      <c r="Q795" s="30" t="n"/>
      <c r="R795" s="12" t="inlineStr">
        <is>
          <t>Shekhovtsova, D.</t>
        </is>
      </c>
      <c r="S795" s="13" t="n"/>
      <c r="T795" s="13" t="n"/>
      <c r="U795" s="13" t="n"/>
      <c r="V795" s="13" t="n"/>
      <c r="W795" s="13" t="n"/>
      <c r="X795" s="13" t="n"/>
      <c r="Y795" s="13" t="n"/>
      <c r="Z795" s="13" t="n"/>
    </row>
    <row r="796" ht="15.75" customHeight="1" s="303">
      <c r="A796" s="22" t="n">
        <v>4</v>
      </c>
      <c r="B796" s="23" t="inlineStr">
        <is>
          <t>ШИРОКОПЕТЛЄВА МАРІЯ СЕРГІЇВНА</t>
        </is>
      </c>
      <c r="C796" s="24" t="inlineStr">
        <is>
          <t>https://orcid.org/0000-0002-7472-6045</t>
        </is>
      </c>
      <c r="D796" s="119" t="inlineStr">
        <is>
          <t>https://www.scopus.com/authid/detail.uri?authorId=57207771344</t>
        </is>
      </c>
      <c r="E796" s="313" t="n">
        <v>6</v>
      </c>
      <c r="F796" s="313" t="n">
        <v>5</v>
      </c>
      <c r="G796" s="313" t="n">
        <v>1</v>
      </c>
      <c r="H796" s="100" t="n">
        <v>1</v>
      </c>
      <c r="I796" s="100" t="n">
        <v>0</v>
      </c>
      <c r="J796" s="100" t="n">
        <v>0</v>
      </c>
      <c r="K796" s="58" t="n">
        <v>6</v>
      </c>
      <c r="L796" s="44" t="inlineStr">
        <is>
          <t>ПІ</t>
        </is>
      </c>
      <c r="M796" s="59" t="inlineStr">
        <is>
          <t>Да</t>
        </is>
      </c>
      <c r="N796" s="59" t="n"/>
      <c r="O796" s="59" t="n"/>
      <c r="P796" s="59" t="n"/>
      <c r="Q796" s="59" t="n"/>
      <c r="R796" s="63" t="inlineStr">
        <is>
          <t>Shirokopetleva, Mariya ; Shirokopetleva, M. ; Shirokopetleva, M.</t>
        </is>
      </c>
      <c r="S796" s="13" t="n"/>
      <c r="T796" s="13" t="n"/>
      <c r="U796" s="13" t="n"/>
      <c r="V796" s="13" t="n"/>
      <c r="W796" s="13" t="n"/>
      <c r="X796" s="13" t="n"/>
      <c r="Y796" s="13" t="n"/>
      <c r="Z796" s="13" t="n"/>
    </row>
    <row r="797" ht="15.75" customHeight="1" s="303">
      <c r="A797" s="22" t="n">
        <v>10</v>
      </c>
      <c r="B797" s="23" t="inlineStr">
        <is>
          <t>ШИРЯЄВ АНДРІЙ ВОЛОДИМИРОВИЧ</t>
        </is>
      </c>
      <c r="C797" s="24" t="inlineStr">
        <is>
          <t>http://orcid.org/0000-0002-5877-0206</t>
        </is>
      </c>
      <c r="D797" s="119" t="inlineStr">
        <is>
          <t>https://www.scopus.com/authid/detail.uri?authorId=55225551300</t>
        </is>
      </c>
      <c r="E797" s="313" t="n">
        <v>1</v>
      </c>
      <c r="F797" s="313" t="n">
        <v>0</v>
      </c>
      <c r="G797" s="313" t="n">
        <v>0</v>
      </c>
      <c r="H797" s="47" t="n"/>
      <c r="I797" s="47" t="n"/>
      <c r="J797" s="47" t="n"/>
      <c r="K797" s="58" t="n">
        <v>2</v>
      </c>
      <c r="L797" s="44" t="inlineStr">
        <is>
          <t>ІМІ</t>
        </is>
      </c>
      <c r="M797" s="59" t="inlineStr">
        <is>
          <t>Да</t>
        </is>
      </c>
      <c r="N797" s="59" t="n"/>
      <c r="O797" s="59" t="n"/>
      <c r="P797" s="59" t="n"/>
      <c r="Q797" s="59" t="n"/>
      <c r="R797" s="63" t="inlineStr">
        <is>
          <t>Shiryaev, Andrey</t>
        </is>
      </c>
      <c r="S797" s="13" t="n"/>
      <c r="T797" s="13" t="n"/>
      <c r="U797" s="13" t="n"/>
      <c r="V797" s="13" t="n"/>
      <c r="W797" s="13" t="n"/>
      <c r="X797" s="13" t="n"/>
      <c r="Y797" s="13" t="n"/>
      <c r="Z797" s="13" t="n"/>
    </row>
    <row r="798" ht="15.75" customHeight="1" s="303">
      <c r="A798" s="22" t="n">
        <v>690</v>
      </c>
      <c r="B798" s="23" t="inlineStr">
        <is>
          <t>ШКІЛЬ ОЛЕКСАНДР СЕРГІЙОВИЧ</t>
        </is>
      </c>
      <c r="C798" s="24" t="inlineStr">
        <is>
          <t>https://orcid.org/0000-0003-1071-3445</t>
        </is>
      </c>
      <c r="D798" s="119" t="inlineStr">
        <is>
          <t>https://www.scopus.com/authid/detail.uri?authorId=6506160916</t>
        </is>
      </c>
      <c r="E798" s="325" t="n">
        <v>18</v>
      </c>
      <c r="F798" s="313" t="n">
        <v>20</v>
      </c>
      <c r="G798" s="313" t="n">
        <v>3</v>
      </c>
      <c r="H798" s="100" t="n">
        <v>6</v>
      </c>
      <c r="I798" s="100" t="n">
        <v>2</v>
      </c>
      <c r="J798" s="100" t="n">
        <v>1</v>
      </c>
      <c r="K798" s="28" t="n">
        <v>56</v>
      </c>
      <c r="L798" s="45" t="inlineStr">
        <is>
          <t>АПОТ</t>
        </is>
      </c>
      <c r="M798" s="30" t="inlineStr">
        <is>
          <t>Да</t>
        </is>
      </c>
      <c r="N798" s="30" t="n"/>
      <c r="O798" s="30" t="n"/>
      <c r="P798" s="30" t="n"/>
      <c r="Q798" s="30" t="n"/>
      <c r="R798" s="63" t="inlineStr">
        <is>
          <t>Shkil, A. S. ; Shkil, A. S. ; Shkil, Alexander ; Shkil, A. ; Shkil, Olexandr ; Shkil, Olexander ; Shkil', A. S. ; Shkil, A.S. ; Shkil, O. ; Shkil, AS ; Shkil, A ; Shkil, S.</t>
        </is>
      </c>
      <c r="S798" s="13" t="n"/>
      <c r="T798" s="13" t="n"/>
      <c r="U798" s="13" t="n"/>
      <c r="V798" s="13" t="n"/>
      <c r="W798" s="13" t="n"/>
      <c r="X798" s="13" t="n"/>
      <c r="Y798" s="13" t="n"/>
      <c r="Z798" s="13" t="n"/>
    </row>
    <row r="799" ht="15.75" customHeight="1" s="303">
      <c r="A799" s="22" t="n">
        <v>7035</v>
      </c>
      <c r="B799" s="23" t="inlineStr">
        <is>
          <t>ШМАТКО ОЛЕКСАНДР ВІТАЛІЙОВИЧ</t>
        </is>
      </c>
      <c r="C799" s="24" t="inlineStr">
        <is>
          <t>https://orcid.org/0000-0002-2426-900X</t>
        </is>
      </c>
      <c r="D799" s="119" t="inlineStr">
        <is>
          <t>https://www.scopus.com/authid/detail.uri?authorId=6602623478</t>
        </is>
      </c>
      <c r="E799" s="313" t="n">
        <v>12</v>
      </c>
      <c r="F799" s="313" t="n">
        <v>53</v>
      </c>
      <c r="G799" s="313" t="n">
        <v>5</v>
      </c>
      <c r="H799" s="47" t="n"/>
      <c r="I799" s="47" t="n"/>
      <c r="J799" s="47" t="n"/>
      <c r="K799" s="58" t="n">
        <v>1</v>
      </c>
      <c r="L799" s="29" t="n"/>
      <c r="M799" s="59" t="inlineStr">
        <is>
          <t>Да</t>
        </is>
      </c>
      <c r="N799" s="59" t="n"/>
      <c r="O799" s="59" t="n"/>
      <c r="P799" s="59" t="n"/>
      <c r="Q799" s="59" t="n"/>
      <c r="R799" s="63" t="inlineStr">
        <is>
          <t>Shmatko, Olexander ; Shmatko, A. V. ; Shmatko, O. ; Shmat'ko, A.A. ; ShmatвЂ™ko, A.A. ; Shmat'ko, A. A.</t>
        </is>
      </c>
      <c r="S799" s="13" t="n"/>
      <c r="T799" s="13" t="n"/>
      <c r="U799" s="13" t="n"/>
      <c r="V799" s="13" t="n"/>
      <c r="W799" s="13" t="n"/>
      <c r="X799" s="13" t="n"/>
      <c r="Y799" s="13" t="n"/>
      <c r="Z799" s="13" t="n"/>
    </row>
    <row r="800" ht="15.75" customHeight="1" s="303">
      <c r="A800" s="34" t="n">
        <v>4743</v>
      </c>
      <c r="B800" s="49" t="inlineStr">
        <is>
          <t>ШОСТАК БОГДАН ОЛЕКСІЙОВИЧ</t>
        </is>
      </c>
      <c r="C800" s="35" t="inlineStr">
        <is>
          <t>https://orcid.org/0000-0001-8565-4473</t>
        </is>
      </c>
      <c r="D800" s="159" t="inlineStr">
        <is>
          <t>https://www.scopus.com/authid/detail.uri?authorId=57216335450</t>
        </is>
      </c>
      <c r="E800" s="313" t="n">
        <v>2</v>
      </c>
      <c r="F800" s="313" t="n">
        <v>1</v>
      </c>
      <c r="G800" s="313" t="n">
        <v>1</v>
      </c>
      <c r="H800" s="182" t="n"/>
      <c r="I800" s="182" t="n"/>
      <c r="J800" s="182" t="n"/>
      <c r="K800" s="38" t="n">
        <v>2</v>
      </c>
      <c r="L800" s="40" t="n"/>
      <c r="M800" s="40" t="inlineStr">
        <is>
          <t>Нет</t>
        </is>
      </c>
      <c r="N800" s="40" t="n"/>
      <c r="O800" s="40" t="n"/>
      <c r="P800" s="40" t="n"/>
      <c r="Q800" s="40" t="n"/>
      <c r="R800" s="82" t="inlineStr">
        <is>
          <t>Shostak, Bogdan A.</t>
        </is>
      </c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 s="303">
      <c r="A801" s="22" t="n">
        <v>7072</v>
      </c>
      <c r="B801" s="23" t="inlineStr">
        <is>
          <t>ШОСТАК ІГОР ВОЛОДИМИРОВИЧ</t>
        </is>
      </c>
      <c r="C801" s="24" t="inlineStr">
        <is>
          <t>https://orcid.org/0000-0002-3051-0488</t>
        </is>
      </c>
      <c r="D801" s="119" t="inlineStr">
        <is>
          <t>https://www.scopus.com/authid/detail.uri?authorId=57195590211</t>
        </is>
      </c>
      <c r="E801" s="325" t="n">
        <v>14</v>
      </c>
      <c r="F801" s="313" t="n">
        <v>37</v>
      </c>
      <c r="G801" s="313" t="n">
        <v>4</v>
      </c>
      <c r="H801" s="100" t="n">
        <v>4</v>
      </c>
      <c r="I801" s="100" t="n">
        <v>2</v>
      </c>
      <c r="J801" s="100" t="n">
        <v>1</v>
      </c>
      <c r="K801" s="58" t="n">
        <v>1</v>
      </c>
      <c r="L801" s="39" t="n"/>
      <c r="M801" s="59" t="inlineStr">
        <is>
          <t>Да</t>
        </is>
      </c>
      <c r="N801" s="59" t="n"/>
      <c r="O801" s="59" t="n"/>
      <c r="P801" s="59" t="n"/>
      <c r="Q801" s="59" t="n"/>
      <c r="R801" s="63" t="inlineStr">
        <is>
          <t xml:space="preserve">Shostak, Igor ; Shostak, I. ; </t>
        </is>
      </c>
      <c r="S801" s="13" t="n"/>
      <c r="T801" s="13" t="n"/>
      <c r="U801" s="13" t="n"/>
      <c r="V801" s="13" t="n"/>
      <c r="W801" s="13" t="n"/>
      <c r="X801" s="13" t="n"/>
      <c r="Y801" s="13" t="n"/>
      <c r="Z801" s="13" t="n"/>
    </row>
    <row r="802" ht="15.75" customHeight="1" s="303">
      <c r="A802" s="22" t="n">
        <v>4421</v>
      </c>
      <c r="B802" s="23" t="inlineStr">
        <is>
          <t>ШОСТКО ІГОР СВІТОСЛАВОВИЧ</t>
        </is>
      </c>
      <c r="C802" s="24" t="inlineStr">
        <is>
          <t>https://orcid.org/0000-0002-5612-3080</t>
        </is>
      </c>
      <c r="D802" s="119" t="inlineStr">
        <is>
          <t>https://www.scopus.com/authid/detail.uri?authorId=9274594000</t>
        </is>
      </c>
      <c r="E802" s="334" t="n">
        <v>14</v>
      </c>
      <c r="F802" s="313" t="n">
        <v>28</v>
      </c>
      <c r="G802" s="313" t="n">
        <v>3</v>
      </c>
      <c r="H802" s="100" t="n">
        <v>4</v>
      </c>
      <c r="I802" s="100" t="n">
        <v>1</v>
      </c>
      <c r="J802" s="100" t="n">
        <v>1</v>
      </c>
      <c r="K802" s="58" t="n">
        <v>19</v>
      </c>
      <c r="L802" s="29" t="n"/>
      <c r="M802" s="59" t="inlineStr">
        <is>
          <t>Да</t>
        </is>
      </c>
      <c r="N802" s="59" t="n"/>
      <c r="O802" s="59" t="n"/>
      <c r="P802" s="59" t="n"/>
      <c r="Q802" s="59" t="n"/>
      <c r="R802" s="63" t="inlineStr">
        <is>
          <t>Shostko, Igor S. ; Shostko, I. S. ; Shostko, Igor</t>
        </is>
      </c>
      <c r="S802" s="13" t="n"/>
      <c r="T802" s="13" t="n"/>
      <c r="U802" s="13" t="n"/>
      <c r="V802" s="13" t="n"/>
      <c r="W802" s="13" t="n"/>
      <c r="X802" s="13" t="n"/>
      <c r="Y802" s="13" t="n"/>
      <c r="Z802" s="13" t="n"/>
    </row>
    <row r="803" ht="15.75" customHeight="1" s="303">
      <c r="A803" s="22" t="n">
        <v>2275</v>
      </c>
      <c r="B803" s="23" t="inlineStr">
        <is>
          <t>ШТАНГЕЙ СВІТЛАНА ВІКТОРІВНА</t>
        </is>
      </c>
      <c r="C803" s="24" t="inlineStr">
        <is>
          <t>https://orcid.org/0000-0002-9200-3959</t>
        </is>
      </c>
      <c r="D803" s="119" t="inlineStr">
        <is>
          <t>https://www.scopus.com/authid/detail.uri?authorId=56485954400</t>
        </is>
      </c>
      <c r="E803" s="325" t="n">
        <v>6</v>
      </c>
      <c r="F803" s="313" t="n">
        <v>6</v>
      </c>
      <c r="G803" s="313" t="n">
        <v>1</v>
      </c>
      <c r="H803" s="100" t="n">
        <v>5</v>
      </c>
      <c r="I803" s="100" t="n">
        <v>4</v>
      </c>
      <c r="J803" s="100" t="n">
        <v>1</v>
      </c>
      <c r="K803" s="58" t="n">
        <v>6</v>
      </c>
      <c r="L803" s="29" t="inlineStr">
        <is>
          <t>ІКІ</t>
        </is>
      </c>
      <c r="M803" s="59" t="inlineStr">
        <is>
          <t>Да</t>
        </is>
      </c>
      <c r="N803" s="59" t="n"/>
      <c r="O803" s="59" t="n"/>
      <c r="P803" s="59" t="n"/>
      <c r="Q803" s="59" t="n"/>
      <c r="R803" s="63" t="inlineStr">
        <is>
          <t>Shtangey, Svetlana ; Shtangey, Svitlana ;  Shtangey, S., V</t>
        </is>
      </c>
      <c r="S803" s="13" t="n"/>
      <c r="T803" s="13" t="n"/>
      <c r="U803" s="13" t="n"/>
      <c r="V803" s="13" t="n"/>
      <c r="W803" s="13" t="n"/>
      <c r="X803" s="13" t="n"/>
      <c r="Y803" s="13" t="n"/>
      <c r="Z803" s="13" t="n"/>
    </row>
    <row r="804" ht="15.75" customHeight="1" s="303">
      <c r="A804" s="22" t="n">
        <v>1042</v>
      </c>
      <c r="B804" s="23" t="inlineStr">
        <is>
          <t>ШТАНЬКО ВАЛЕНТИНА ІГОРІВНА</t>
        </is>
      </c>
      <c r="C804" s="24" t="inlineStr">
        <is>
          <t>http://orcid.org/0000-0001-5245-3173</t>
        </is>
      </c>
      <c r="D804" s="119" t="inlineStr">
        <is>
          <t>https://www.scopus.com/authid/detail.uri?authorId=56440113300</t>
        </is>
      </c>
      <c r="E804" s="313" t="n">
        <v>2</v>
      </c>
      <c r="F804" s="313" t="n">
        <v>0</v>
      </c>
      <c r="G804" s="313" t="n">
        <v>0</v>
      </c>
      <c r="H804" s="100" t="n">
        <v>10</v>
      </c>
      <c r="I804" s="100" t="n">
        <v>14</v>
      </c>
      <c r="J804" s="100" t="n">
        <v>2</v>
      </c>
      <c r="K804" s="58" t="n">
        <v>19</v>
      </c>
      <c r="L804" s="44" t="inlineStr">
        <is>
          <t>Філ.</t>
        </is>
      </c>
      <c r="M804" s="59" t="inlineStr">
        <is>
          <t>Да</t>
        </is>
      </c>
      <c r="N804" s="59" t="n"/>
      <c r="O804" s="59" t="n"/>
      <c r="P804" s="59" t="n"/>
      <c r="Q804" s="59" t="n"/>
      <c r="R804" s="63" t="inlineStr">
        <is>
          <t>Shtanko, V. I.</t>
        </is>
      </c>
      <c r="S804" s="13" t="n"/>
      <c r="T804" s="13" t="n"/>
      <c r="U804" s="13" t="n"/>
      <c r="V804" s="13" t="n"/>
      <c r="W804" s="13" t="n"/>
      <c r="X804" s="13" t="n"/>
      <c r="Y804" s="13" t="n"/>
      <c r="Z804" s="13" t="n"/>
    </row>
    <row r="805" ht="15.75" customHeight="1" s="303">
      <c r="A805" s="22" t="n">
        <v>2266</v>
      </c>
      <c r="B805" s="23" t="inlineStr">
        <is>
          <t>ШТЕФАН НАТАЛЯ ВОЛОДИМИРІВНА</t>
        </is>
      </c>
      <c r="C805" s="24" t="inlineStr">
        <is>
          <t>https://orcid.org/0000-0001-7926-8437</t>
        </is>
      </c>
      <c r="D805" s="119" t="inlineStr">
        <is>
          <t>https://www.scopus.com/authid/detail.uri?authorId=6507966386</t>
        </is>
      </c>
      <c r="E805" s="313" t="n">
        <v>5</v>
      </c>
      <c r="F805" s="313" t="n">
        <v>6</v>
      </c>
      <c r="G805" s="313" t="n">
        <v>2</v>
      </c>
      <c r="H805" s="100" t="n">
        <v>1</v>
      </c>
      <c r="I805" s="100" t="n">
        <v>4</v>
      </c>
      <c r="J805" s="100" t="n">
        <v>1</v>
      </c>
      <c r="K805" s="58" t="n">
        <v>8</v>
      </c>
      <c r="L805" s="29" t="inlineStr">
        <is>
          <t>МТЕ</t>
        </is>
      </c>
      <c r="M805" s="59" t="inlineStr">
        <is>
          <t>Да</t>
        </is>
      </c>
      <c r="N805" s="59" t="n"/>
      <c r="O805" s="59" t="n"/>
      <c r="P805" s="59" t="n"/>
      <c r="Q805" s="59" t="n"/>
      <c r="R805" s="63" t="inlineStr">
        <is>
          <t>Shtefan, Natalya V. ; Shtefan, Natalya ; Shtefan, N. V. ; Shtefan, NV ; Shtefan, N., V ;</t>
        </is>
      </c>
      <c r="S805" s="13" t="n"/>
      <c r="T805" s="13" t="n"/>
      <c r="U805" s="13" t="n"/>
      <c r="V805" s="13" t="n"/>
      <c r="W805" s="13" t="n"/>
      <c r="X805" s="13" t="n"/>
      <c r="Y805" s="13" t="n"/>
      <c r="Z805" s="13" t="n"/>
    </row>
    <row r="806" ht="15.75" customHeight="1" s="303">
      <c r="A806" s="22" t="n">
        <v>6286</v>
      </c>
      <c r="B806" s="23" t="inlineStr">
        <is>
          <t>ШТИХ ІННА АНАТОЛІЇВНА</t>
        </is>
      </c>
      <c r="C806" s="24" t="inlineStr">
        <is>
          <t>https://orcid.org/0000-0002-8225-5407</t>
        </is>
      </c>
      <c r="D806" s="119" t="inlineStr">
        <is>
          <t>https://www.scopus.com/authid/detail.uri?authorId=57210410019</t>
        </is>
      </c>
      <c r="E806" s="313" t="n">
        <v>3</v>
      </c>
      <c r="F806" s="313" t="n">
        <v>50</v>
      </c>
      <c r="G806" s="313" t="n">
        <v>3</v>
      </c>
      <c r="H806" s="100" t="n">
        <v>1</v>
      </c>
      <c r="I806" s="100" t="n">
        <v>0</v>
      </c>
      <c r="J806" s="100" t="n">
        <v>0</v>
      </c>
      <c r="K806" s="58" t="n">
        <v>24</v>
      </c>
      <c r="L806" s="44" t="inlineStr">
        <is>
          <t>РТІКС</t>
        </is>
      </c>
      <c r="M806" s="59" t="inlineStr">
        <is>
          <t>Да</t>
        </is>
      </c>
      <c r="N806" s="59" t="n"/>
      <c r="O806" s="59" t="n"/>
      <c r="P806" s="59" t="n"/>
      <c r="Q806" s="59" t="n"/>
      <c r="R806" s="63" t="inlineStr">
        <is>
          <t xml:space="preserve">Shtykh, Inna ; Shtykh, I ; Shtykh, Irma ; </t>
        </is>
      </c>
      <c r="S806" s="13" t="n"/>
      <c r="T806" s="13" t="n"/>
      <c r="U806" s="13" t="n"/>
      <c r="V806" s="13" t="n"/>
      <c r="W806" s="13" t="n"/>
      <c r="X806" s="13" t="n"/>
      <c r="Y806" s="13" t="n"/>
      <c r="Z806" s="13" t="n"/>
    </row>
    <row r="807" ht="15.75" customHeight="1" s="303">
      <c r="A807" s="34" t="n">
        <v>7894</v>
      </c>
      <c r="B807" s="49" t="inlineStr">
        <is>
          <t>ШТОМПЕЛЬ МИКОЛА АНАТОЛІЇОВИЧ</t>
        </is>
      </c>
      <c r="C807" s="37" t="n"/>
      <c r="D807" s="172" t="inlineStr">
        <is>
          <t>https://www.scopus.com/authid/detail.uri?authorId=57210205871&amp;amp;eid=2-s2.0-85069927189</t>
        </is>
      </c>
      <c r="E807" s="313" t="n">
        <v>2</v>
      </c>
      <c r="F807" s="313" t="n">
        <v>1</v>
      </c>
      <c r="G807" s="313" t="n">
        <v>1</v>
      </c>
      <c r="H807" s="51" t="n"/>
      <c r="I807" s="51" t="n"/>
      <c r="J807" s="51" t="n"/>
      <c r="K807" s="38" t="n">
        <v>0</v>
      </c>
      <c r="L807" s="40" t="n"/>
      <c r="M807" s="40" t="inlineStr">
        <is>
          <t>Нет</t>
        </is>
      </c>
      <c r="N807" s="40" t="n"/>
      <c r="O807" s="40" t="n"/>
      <c r="P807" s="40" t="n"/>
      <c r="Q807" s="40" t="n"/>
      <c r="R807" s="82" t="inlineStr">
        <is>
          <t>Shtompel, Mykola</t>
        </is>
      </c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 s="303">
      <c r="A808" s="22" t="n">
        <v>6</v>
      </c>
      <c r="B808" s="23" t="inlineStr">
        <is>
          <t>ШУБІН ІГОР ЮРІЙОВИЧ</t>
        </is>
      </c>
      <c r="C808" s="24" t="inlineStr">
        <is>
          <t>https://orcid.org/0000-0002-1073-023X</t>
        </is>
      </c>
      <c r="D808" s="119" t="inlineStr">
        <is>
          <t>https://www.scopus.com/authid/detail.uri?authorId=57188703184</t>
        </is>
      </c>
      <c r="E808" s="325" t="n">
        <v>17</v>
      </c>
      <c r="F808" s="313" t="n">
        <v>28</v>
      </c>
      <c r="G808" s="313" t="n">
        <v>3</v>
      </c>
      <c r="H808" s="100" t="n">
        <v>6</v>
      </c>
      <c r="I808" s="100" t="n">
        <v>5</v>
      </c>
      <c r="J808" s="100" t="n">
        <v>1</v>
      </c>
      <c r="K808" s="28" t="n">
        <v>28</v>
      </c>
      <c r="L808" s="44" t="inlineStr">
        <is>
          <t>ПІ</t>
        </is>
      </c>
      <c r="M808" s="30" t="inlineStr">
        <is>
          <t>Да</t>
        </is>
      </c>
      <c r="N808" s="30" t="n"/>
      <c r="O808" s="30" t="n"/>
      <c r="P808" s="30" t="n"/>
      <c r="Q808" s="30" t="n"/>
      <c r="R808" s="63" t="inlineStr">
        <is>
          <t>Shubin, Igor ; Shubin, I.</t>
        </is>
      </c>
      <c r="S808" s="13" t="n"/>
      <c r="T808" s="13" t="n"/>
      <c r="U808" s="13" t="n"/>
      <c r="V808" s="13" t="n"/>
      <c r="W808" s="13" t="n"/>
      <c r="X808" s="13" t="n"/>
      <c r="Y808" s="13" t="n"/>
      <c r="Z808" s="13" t="n"/>
    </row>
    <row r="809" ht="15.75" customHeight="1" s="303">
      <c r="A809" s="34" t="n">
        <v>7646</v>
      </c>
      <c r="B809" s="23" t="inlineStr">
        <is>
          <t>ШУШЛЯПІНА НАТАЛІЯ ОЛЕГІВНА</t>
        </is>
      </c>
      <c r="C809" s="183" t="inlineStr">
        <is>
          <t>https://orcid.org/0000-0002-6347-3150</t>
        </is>
      </c>
      <c r="D809" s="172" t="inlineStr">
        <is>
          <t>https://www.scopus.com/authid/detail.uri?authorId=57105541700</t>
        </is>
      </c>
      <c r="E809" s="313" t="n">
        <v>20</v>
      </c>
      <c r="F809" s="313" t="n">
        <v>89</v>
      </c>
      <c r="G809" s="313" t="n">
        <v>5</v>
      </c>
      <c r="H809" s="51" t="n">
        <v>7</v>
      </c>
      <c r="I809" s="51" t="n">
        <v>4</v>
      </c>
      <c r="J809" s="51" t="n">
        <v>2</v>
      </c>
      <c r="K809" s="38" t="n">
        <v>62</v>
      </c>
      <c r="L809" s="29" t="n"/>
      <c r="M809" s="40" t="inlineStr">
        <is>
          <t>Да</t>
        </is>
      </c>
      <c r="N809" s="40" t="n"/>
      <c r="O809" s="40" t="n"/>
      <c r="P809" s="40" t="n"/>
      <c r="Q809" s="40" t="n"/>
      <c r="R809" s="63" t="inlineStr">
        <is>
          <t>Shushliapina, Natalia O. ; Shushlyapina, Natalia O. ; Shushliapina, Natalia ; Shuhlyapina, Natalia O. ; Shushlyapina, N. O. ; Shushliapina, Natalia O. ; Shushliapina, Nataliia ; Shushliapina, N. ; Shushliapina, N.O.</t>
        </is>
      </c>
      <c r="S809" s="13" t="n"/>
      <c r="T809" s="13" t="n"/>
      <c r="U809" s="13" t="n"/>
      <c r="V809" s="13" t="n"/>
      <c r="W809" s="13" t="n"/>
      <c r="X809" s="13" t="n"/>
      <c r="Y809" s="13" t="n"/>
      <c r="Z809" s="13" t="n"/>
    </row>
    <row r="810" ht="15.75" customHeight="1" s="303">
      <c r="A810" s="22" t="n">
        <v>6987</v>
      </c>
      <c r="B810" s="23" t="inlineStr">
        <is>
          <t>ЩЕРБАНЬ ІГОР МИКОЛАЙОВИЧ</t>
        </is>
      </c>
      <c r="C810" s="24" t="inlineStr">
        <is>
          <t>https://orcid.org/0000-0002-6896-3095</t>
        </is>
      </c>
      <c r="D810" s="119" t="inlineStr">
        <is>
          <t>https://www.scopus.com/authid/detail.uri?authorId=57191968075</t>
        </is>
      </c>
      <c r="E810" s="325" t="n">
        <v>8</v>
      </c>
      <c r="F810" s="313" t="n">
        <v>9</v>
      </c>
      <c r="G810" s="313" t="n">
        <v>2</v>
      </c>
      <c r="H810" s="47" t="n">
        <v>1</v>
      </c>
      <c r="I810" s="47" t="n">
        <v>0</v>
      </c>
      <c r="J810" s="47" t="n">
        <v>0</v>
      </c>
      <c r="K810" s="58" t="n">
        <v>3</v>
      </c>
      <c r="L810" s="44" t="inlineStr">
        <is>
          <t>МЕЕПП</t>
        </is>
      </c>
      <c r="M810" s="59" t="inlineStr">
        <is>
          <t>Да</t>
        </is>
      </c>
      <c r="N810" s="59" t="n"/>
      <c r="O810" s="59" t="n"/>
      <c r="P810" s="59" t="n"/>
      <c r="Q810" s="59" t="n"/>
      <c r="R810" s="63" t="inlineStr">
        <is>
          <t>Shcherban, I. M. ; Shcherban, I.M.</t>
        </is>
      </c>
      <c r="S810" s="13" t="n"/>
      <c r="T810" s="13" t="n"/>
      <c r="U810" s="13" t="n"/>
      <c r="V810" s="13" t="n"/>
      <c r="W810" s="13" t="n"/>
      <c r="X810" s="13" t="n"/>
      <c r="Y810" s="13" t="n"/>
      <c r="Z810" s="13" t="n"/>
    </row>
    <row r="811" ht="15.75" customHeight="1" s="303">
      <c r="A811" s="22" t="n">
        <v>459</v>
      </c>
      <c r="B811" s="23" t="inlineStr">
        <is>
          <t>ЩЕРБИНА ОЛЕКСАНДР ОЛЕКСІЙОВИЧ</t>
        </is>
      </c>
      <c r="C811" s="24" t="inlineStr">
        <is>
          <t>https://orcid.org/0000-0001-5931-8994</t>
        </is>
      </c>
      <c r="D811" s="119" t="inlineStr">
        <is>
          <t>https://www.scopus.com/authid/detail.uri?authorId=15319567400</t>
        </is>
      </c>
      <c r="E811" s="313" t="n">
        <v>9</v>
      </c>
      <c r="F811" s="313" t="n">
        <v>5</v>
      </c>
      <c r="G811" s="313" t="n">
        <v>2</v>
      </c>
      <c r="H811" s="47" t="n">
        <v>1</v>
      </c>
      <c r="I811" s="47" t="n">
        <v>0</v>
      </c>
      <c r="J811" s="47" t="n">
        <v>0</v>
      </c>
      <c r="K811" s="58" t="n">
        <v>8</v>
      </c>
      <c r="L811" s="44" t="inlineStr">
        <is>
          <t>КРіСТЗІ</t>
        </is>
      </c>
      <c r="M811" s="59" t="inlineStr">
        <is>
          <t>Да</t>
        </is>
      </c>
      <c r="N811" s="59" t="n"/>
      <c r="O811" s="59" t="n"/>
      <c r="P811" s="59" t="n"/>
      <c r="Q811" s="59" t="n"/>
      <c r="R811" s="63" t="inlineStr">
        <is>
          <t>Scherbina, Alexander ; Scherbina, A. A. ; Shcherbina, Alexander ; Shcherbina, A. A. ; Scherbina, A ;  Scherbina, Alexander ; SHCHERBINA, AA</t>
        </is>
      </c>
      <c r="S811" s="13" t="n"/>
      <c r="T811" s="13" t="n"/>
      <c r="U811" s="13" t="n"/>
      <c r="V811" s="13" t="n"/>
      <c r="W811" s="13" t="n"/>
      <c r="X811" s="13" t="n"/>
      <c r="Y811" s="13" t="n"/>
      <c r="Z811" s="13" t="n"/>
    </row>
    <row r="812" ht="15.75" customHeight="1" s="303">
      <c r="A812" s="22" t="n">
        <v>6665</v>
      </c>
      <c r="B812" s="23" t="inlineStr">
        <is>
          <t>ЮР`ЄВ ІВАН ОЛЕКСІЙОВИЧ</t>
        </is>
      </c>
      <c r="C812" s="24" t="inlineStr">
        <is>
          <t>https://orcid.org/0000-0002-5178-519X</t>
        </is>
      </c>
      <c r="D812" s="119" t="inlineStr">
        <is>
          <t>https://www.scopus.com/authid/detail.uri?authorId=57195530306</t>
        </is>
      </c>
      <c r="E812" s="313" t="n">
        <v>2</v>
      </c>
      <c r="F812" s="313" t="n">
        <v>0</v>
      </c>
      <c r="G812" s="313" t="n">
        <v>0</v>
      </c>
      <c r="H812" s="47" t="n"/>
      <c r="I812" s="47" t="n"/>
      <c r="J812" s="47" t="n"/>
      <c r="K812" s="58" t="n">
        <v>3</v>
      </c>
      <c r="L812" s="44" t="inlineStr">
        <is>
          <t>ІУС</t>
        </is>
      </c>
      <c r="M812" s="59" t="inlineStr">
        <is>
          <t>Да</t>
        </is>
      </c>
      <c r="N812" s="59" t="n"/>
      <c r="O812" s="59" t="n"/>
      <c r="P812" s="59" t="n"/>
      <c r="Q812" s="59" t="n"/>
      <c r="R812" s="63" t="inlineStr">
        <is>
          <t>Iuriev, Ivan</t>
        </is>
      </c>
      <c r="S812" s="13" t="n"/>
      <c r="T812" s="13" t="n"/>
      <c r="U812" s="13" t="n"/>
      <c r="V812" s="13" t="n"/>
      <c r="W812" s="13" t="n"/>
      <c r="X812" s="13" t="n"/>
      <c r="Y812" s="13" t="n"/>
      <c r="Z812" s="13" t="n"/>
    </row>
    <row r="813" ht="15.75" customHeight="1" s="303">
      <c r="A813" s="22" t="n">
        <v>26</v>
      </c>
      <c r="B813" s="23" t="inlineStr">
        <is>
          <t>ЯВТУШЕНКО ВАСИЛЬ МИКОЛАЙОВИЧ</t>
        </is>
      </c>
      <c r="C813" s="24" t="inlineStr">
        <is>
          <t>https://orcid.org/0000-0003-4776-7287</t>
        </is>
      </c>
      <c r="D813" s="100" t="n"/>
      <c r="E813" s="314" t="n"/>
      <c r="F813" s="314" t="n"/>
      <c r="G813" s="314" t="n"/>
      <c r="H813" s="47" t="n"/>
      <c r="I813" s="47" t="n"/>
      <c r="J813" s="47" t="n"/>
      <c r="K813" s="28" t="n">
        <v>4</v>
      </c>
      <c r="L813" s="39" t="inlineStr">
        <is>
          <t>Укр., МП</t>
        </is>
      </c>
      <c r="M813" s="30" t="inlineStr">
        <is>
          <t>Да</t>
        </is>
      </c>
      <c r="N813" s="30" t="n"/>
      <c r="O813" s="30" t="n"/>
      <c r="P813" s="30" t="n"/>
      <c r="Q813" s="30" t="n"/>
      <c r="R813" s="12" t="n"/>
      <c r="S813" s="13" t="n"/>
      <c r="T813" s="13" t="n"/>
      <c r="U813" s="13" t="n"/>
      <c r="V813" s="13" t="n"/>
      <c r="W813" s="13" t="n"/>
      <c r="X813" s="13" t="n"/>
      <c r="Y813" s="13" t="n"/>
      <c r="Z813" s="13" t="n"/>
    </row>
    <row r="814" ht="15.75" customHeight="1" s="303">
      <c r="A814" s="22" t="n">
        <v>6229</v>
      </c>
      <c r="B814" s="23" t="inlineStr">
        <is>
          <t>ЯКОВЛЕВ АНАТОЛІЙ ОПАНАСОВИЧ</t>
        </is>
      </c>
      <c r="C814" s="24" t="inlineStr">
        <is>
          <t>https://orcid.org/0000-0001-5501-2461</t>
        </is>
      </c>
      <c r="D814" s="100" t="n"/>
      <c r="E814" s="314" t="n"/>
      <c r="F814" s="314" t="n"/>
      <c r="G814" s="314" t="n"/>
      <c r="H814" s="47" t="n"/>
      <c r="I814" s="47" t="n"/>
      <c r="J814" s="47" t="n"/>
      <c r="K814" s="28" t="n">
        <v>1</v>
      </c>
      <c r="L814" s="39" t="n"/>
      <c r="M814" s="30" t="inlineStr">
        <is>
          <t>Да</t>
        </is>
      </c>
      <c r="N814" s="30" t="n"/>
      <c r="O814" s="30" t="n"/>
      <c r="P814" s="30" t="n"/>
      <c r="Q814" s="30" t="n"/>
      <c r="R814" s="12" t="n"/>
      <c r="S814" s="13" t="n"/>
      <c r="T814" s="13" t="n"/>
      <c r="U814" s="13" t="n"/>
      <c r="V814" s="13" t="n"/>
      <c r="W814" s="13" t="n"/>
      <c r="X814" s="13" t="n"/>
      <c r="Y814" s="13" t="n"/>
      <c r="Z814" s="13" t="n"/>
    </row>
    <row r="815" ht="15.75" customHeight="1" s="303">
      <c r="A815" s="22" t="n">
        <v>2305</v>
      </c>
      <c r="B815" s="23" t="inlineStr">
        <is>
          <t>ЯКОВЛЕВА ОЛЕНА ВОЛОДИМИРІВНА</t>
        </is>
      </c>
      <c r="C815" s="24" t="inlineStr">
        <is>
          <t>https://orcid.org/0000-0002-6129-6146</t>
        </is>
      </c>
      <c r="D815" s="119" t="inlineStr">
        <is>
          <t>https://www.scopus.com/authid/detail.uri?authorId=57214222033</t>
        </is>
      </c>
      <c r="E815" s="325" t="n">
        <v>5</v>
      </c>
      <c r="F815" s="313" t="n">
        <v>15</v>
      </c>
      <c r="G815" s="313" t="n">
        <v>2</v>
      </c>
      <c r="H815" s="100" t="n">
        <v>2</v>
      </c>
      <c r="I815" s="100" t="n">
        <v>2</v>
      </c>
      <c r="J815" s="100" t="n">
        <v>1</v>
      </c>
      <c r="K815" s="28" t="n">
        <v>7</v>
      </c>
      <c r="L815" s="29" t="inlineStr">
        <is>
          <t>Інф.</t>
        </is>
      </c>
      <c r="M815" s="30" t="inlineStr">
        <is>
          <t>Да</t>
        </is>
      </c>
      <c r="N815" s="30" t="n"/>
      <c r="O815" s="30" t="n"/>
      <c r="P815" s="30" t="n"/>
      <c r="Q815" s="30" t="n"/>
      <c r="R815" s="63" t="inlineStr">
        <is>
          <t xml:space="preserve">Yakovleva, Olena V. ; Iakovleva, Olena ; Yakovleva, Olena ; Yakovleva, O. ; </t>
        </is>
      </c>
      <c r="S815" s="13" t="n"/>
      <c r="T815" s="13" t="n"/>
      <c r="U815" s="13" t="n"/>
      <c r="V815" s="13" t="n"/>
      <c r="W815" s="13" t="n"/>
      <c r="X815" s="13" t="n"/>
      <c r="Y815" s="13" t="n"/>
      <c r="Z815" s="13" t="n"/>
    </row>
    <row r="816" ht="15.75" customHeight="1" s="303">
      <c r="A816" s="22" t="n">
        <v>81</v>
      </c>
      <c r="B816" s="23" t="inlineStr">
        <is>
          <t>ЯНКОВСЬКИЙ ОЛЕКСАНДР АРКАДІЙОВИЧ</t>
        </is>
      </c>
      <c r="C816" s="24" t="inlineStr">
        <is>
          <t>http://orcid.org/0000-0002-9070-4321</t>
        </is>
      </c>
      <c r="D816" s="100" t="n"/>
      <c r="E816" s="314" t="n"/>
      <c r="F816" s="314" t="n"/>
      <c r="G816" s="314" t="n"/>
      <c r="H816" s="100" t="n"/>
      <c r="I816" s="100" t="n"/>
      <c r="J816" s="100" t="n"/>
      <c r="K816" s="28" t="n">
        <v>5</v>
      </c>
      <c r="L816" s="29" t="inlineStr">
        <is>
          <t>ЕОМ</t>
        </is>
      </c>
      <c r="M816" s="30" t="inlineStr">
        <is>
          <t>Да</t>
        </is>
      </c>
      <c r="N816" s="30" t="n"/>
      <c r="O816" s="30" t="n"/>
      <c r="P816" s="30" t="n"/>
      <c r="Q816" s="30" t="n"/>
      <c r="R816" s="12" t="n"/>
      <c r="S816" s="13" t="n"/>
      <c r="T816" s="13" t="n"/>
      <c r="U816" s="13" t="n"/>
      <c r="V816" s="13" t="n"/>
      <c r="W816" s="13" t="n"/>
      <c r="X816" s="13" t="n"/>
      <c r="Y816" s="13" t="n"/>
      <c r="Z816" s="13" t="n"/>
    </row>
    <row r="817" ht="15.75" customHeight="1" s="303">
      <c r="A817" s="22" t="n"/>
      <c r="B817" s="23" t="inlineStr">
        <is>
          <t xml:space="preserve">ЯНУШКЕВИЧ ДМИТРО АНАТОЛІЙОВИЧ	</t>
        </is>
      </c>
      <c r="C817" s="111" t="n"/>
      <c r="D817" s="100" t="n"/>
      <c r="E817" s="314" t="n"/>
      <c r="F817" s="314" t="n"/>
      <c r="G817" s="314" t="n"/>
      <c r="H817" s="100" t="n"/>
      <c r="I817" s="100" t="n"/>
      <c r="J817" s="100" t="n"/>
      <c r="K817" s="28" t="n"/>
      <c r="L817" s="44" t="inlineStr">
        <is>
          <t>КІТАМ</t>
        </is>
      </c>
      <c r="M817" s="30" t="n"/>
      <c r="N817" s="30" t="n"/>
      <c r="O817" s="30" t="n"/>
      <c r="P817" s="30" t="n"/>
      <c r="Q817" s="30" t="n"/>
      <c r="R817" s="12" t="n"/>
      <c r="S817" s="13" t="n"/>
      <c r="T817" s="13" t="n"/>
      <c r="U817" s="13" t="n"/>
      <c r="V817" s="13" t="n"/>
      <c r="W817" s="13" t="n"/>
      <c r="X817" s="13" t="n"/>
      <c r="Y817" s="13" t="n"/>
      <c r="Z817" s="13" t="n"/>
    </row>
    <row r="818" ht="15.75" customHeight="1" s="303">
      <c r="A818" s="22" t="n"/>
      <c r="B818" s="23" t="inlineStr">
        <is>
          <t xml:space="preserve">ЯРОШЕВИЧ РОМАН ОЛЕКСАНДРОВИЧ        </t>
        </is>
      </c>
      <c r="C818" s="111" t="n"/>
      <c r="D818" s="178" t="n"/>
      <c r="E818" s="314" t="n"/>
      <c r="F818" s="314" t="n"/>
      <c r="G818" s="314" t="n"/>
      <c r="H818" s="100" t="n"/>
      <c r="I818" s="100" t="n"/>
      <c r="J818" s="100" t="n"/>
      <c r="K818" s="28" t="n"/>
      <c r="L818" s="29" t="inlineStr">
        <is>
          <t>ЕОМ</t>
        </is>
      </c>
      <c r="M818" s="30" t="n"/>
      <c r="N818" s="30" t="n"/>
      <c r="O818" s="30" t="n"/>
      <c r="P818" s="30" t="n"/>
      <c r="Q818" s="30" t="n"/>
      <c r="R818" s="12" t="n"/>
      <c r="S818" s="13" t="n"/>
      <c r="T818" s="13" t="n"/>
      <c r="U818" s="13" t="n"/>
      <c r="V818" s="13" t="n"/>
      <c r="W818" s="13" t="n"/>
      <c r="X818" s="13" t="n"/>
      <c r="Y818" s="13" t="n"/>
      <c r="Z818" s="13" t="n"/>
    </row>
    <row r="819" ht="15.75" customHeight="1" s="303">
      <c r="A819" s="22" t="n">
        <v>4420</v>
      </c>
      <c r="B819" s="23" t="inlineStr">
        <is>
          <t>ЯЦЕНКО ЛАРИСА ОЛЕКСАНДРІВНА</t>
        </is>
      </c>
      <c r="C819" s="24" t="inlineStr">
        <is>
          <t>http://orcid.org/0000-0002-6158-6207</t>
        </is>
      </c>
      <c r="D819" s="100" t="n"/>
      <c r="E819" s="314" t="n"/>
      <c r="F819" s="314" t="n"/>
      <c r="G819" s="314" t="n"/>
      <c r="H819" s="100" t="n"/>
      <c r="I819" s="100" t="n"/>
      <c r="J819" s="100" t="n"/>
      <c r="K819" s="28" t="n">
        <v>1</v>
      </c>
      <c r="L819" s="44" t="inlineStr">
        <is>
          <t>МСТ</t>
        </is>
      </c>
      <c r="M819" s="30" t="inlineStr">
        <is>
          <t>Да</t>
        </is>
      </c>
      <c r="N819" s="30" t="n"/>
      <c r="O819" s="30" t="n"/>
      <c r="P819" s="30" t="n"/>
      <c r="Q819" s="30" t="n"/>
      <c r="R819" s="12" t="n"/>
      <c r="S819" s="13" t="n"/>
      <c r="T819" s="13" t="n"/>
      <c r="U819" s="13" t="n"/>
      <c r="V819" s="13" t="n"/>
      <c r="W819" s="13" t="n"/>
      <c r="X819" s="13" t="n"/>
      <c r="Y819" s="13" t="n"/>
      <c r="Z819" s="13" t="n"/>
    </row>
    <row r="820" ht="15.75" customHeight="1" s="303">
      <c r="A820" s="22" t="n">
        <v>727</v>
      </c>
      <c r="B820" s="23" t="inlineStr">
        <is>
          <t>ЯШКОВ ІГОР ОЛЕГОВИЧ</t>
        </is>
      </c>
      <c r="C820" s="24" t="inlineStr">
        <is>
          <t>https://orcid.org/0000-0001-6833-0629</t>
        </is>
      </c>
      <c r="D820" s="42" t="inlineStr">
        <is>
          <t>https://www.scopus.com/authid/detail.uri?authorId=57209637824</t>
        </is>
      </c>
      <c r="E820" s="313" t="n">
        <v>1</v>
      </c>
      <c r="F820" s="313" t="n">
        <v>0</v>
      </c>
      <c r="G820" s="313" t="n">
        <v>0</v>
      </c>
      <c r="H820" s="100" t="n">
        <v>1</v>
      </c>
      <c r="I820" s="100" t="n">
        <v>0</v>
      </c>
      <c r="J820" s="100" t="n">
        <v>0</v>
      </c>
      <c r="K820" s="58" t="n">
        <v>2</v>
      </c>
      <c r="L820" s="44" t="inlineStr">
        <is>
          <t>КІТАМ</t>
        </is>
      </c>
      <c r="M820" s="59" t="inlineStr">
        <is>
          <t>Да</t>
        </is>
      </c>
      <c r="N820" s="59" t="n"/>
      <c r="O820" s="59" t="n"/>
      <c r="P820" s="59" t="n"/>
      <c r="Q820" s="59" t="n"/>
      <c r="R820" s="63" t="inlineStr">
        <is>
          <t>Yashkov, Ih O.</t>
        </is>
      </c>
      <c r="S820" s="13" t="n"/>
      <c r="T820" s="13" t="n"/>
      <c r="U820" s="13" t="n"/>
      <c r="V820" s="13" t="n"/>
      <c r="W820" s="13" t="n"/>
      <c r="X820" s="13" t="n"/>
      <c r="Y820" s="13" t="n"/>
      <c r="Z820" s="13" t="n"/>
    </row>
    <row r="821" ht="15.75" customHeight="1" s="303">
      <c r="A821" s="184" t="n"/>
      <c r="B821" s="23" t="n"/>
      <c r="C821" s="185" t="n"/>
      <c r="D821" s="186" t="n"/>
      <c r="E821" s="314" t="n"/>
      <c r="F821" s="314" t="n"/>
      <c r="G821" s="314" t="n"/>
      <c r="H821" s="187" t="n"/>
      <c r="I821" s="187" t="n"/>
      <c r="J821" s="187" t="n"/>
      <c r="K821" s="188" t="n"/>
      <c r="L821" s="189" t="n"/>
      <c r="M821" s="189" t="n"/>
      <c r="N821" s="189" t="n"/>
      <c r="O821" s="189" t="n"/>
      <c r="P821" s="189" t="n"/>
      <c r="Q821" s="189" t="n"/>
      <c r="R821" s="12" t="n"/>
      <c r="S821" s="13" t="n"/>
      <c r="T821" s="13" t="n"/>
      <c r="U821" s="13" t="n"/>
      <c r="V821" s="13" t="n"/>
      <c r="W821" s="13" t="n"/>
      <c r="X821" s="13" t="n"/>
      <c r="Y821" s="13" t="n"/>
      <c r="Z821" s="13" t="n"/>
    </row>
    <row r="822" ht="15.75" customHeight="1" s="303">
      <c r="A822" s="22" t="n"/>
      <c r="B822" s="23" t="n"/>
      <c r="C822" s="190" t="n"/>
      <c r="D822" s="99" t="n"/>
      <c r="E822" s="314" t="n"/>
      <c r="F822" s="314" t="n"/>
      <c r="G822" s="314" t="n"/>
      <c r="H822" s="100" t="n"/>
      <c r="I822" s="100" t="n"/>
      <c r="J822" s="100" t="n"/>
      <c r="K822" s="28" t="n"/>
      <c r="L822" s="30" t="n"/>
      <c r="M822" s="30" t="n"/>
      <c r="N822" s="30" t="n"/>
      <c r="O822" s="30" t="n"/>
      <c r="P822" s="30" t="n"/>
      <c r="Q822" s="30" t="n"/>
      <c r="R822" s="12" t="n"/>
      <c r="S822" s="13" t="n"/>
      <c r="T822" s="13" t="n"/>
      <c r="U822" s="13" t="n"/>
      <c r="V822" s="13" t="n"/>
      <c r="W822" s="13" t="n"/>
      <c r="X822" s="13" t="n"/>
      <c r="Y822" s="13" t="n"/>
      <c r="Z822" s="13" t="n"/>
    </row>
    <row r="823" ht="15.75" customHeight="1" s="303">
      <c r="A823" s="191" t="n"/>
      <c r="B823" s="23" t="inlineStr">
        <is>
          <t>КУКУШ  ВІТАЛІЙ ДМИТРОВИЧ</t>
        </is>
      </c>
      <c r="C823" s="192" t="inlineStr">
        <is>
          <t>https://orcid.org/0000-0002-7116-1747</t>
        </is>
      </c>
      <c r="D823" s="193" t="inlineStr">
        <is>
          <t>https://www.scopus.com/authid/detail.uri?authorId=36776426800</t>
        </is>
      </c>
      <c r="E823" s="335" t="n">
        <v>8</v>
      </c>
      <c r="F823" s="335" t="n">
        <v>9</v>
      </c>
      <c r="G823" s="335" t="n">
        <v>2</v>
      </c>
      <c r="H823" s="195" t="n">
        <v>2</v>
      </c>
      <c r="I823" s="195" t="n">
        <v>6</v>
      </c>
      <c r="J823" s="195" t="n">
        <v>2</v>
      </c>
      <c r="K823" s="196" t="n"/>
      <c r="L823" s="197" t="n"/>
      <c r="M823" s="197" t="n"/>
      <c r="N823" s="197" t="n"/>
      <c r="O823" s="197" t="n"/>
      <c r="P823" s="197" t="n"/>
      <c r="Q823" s="197" t="n"/>
      <c r="R823" s="63" t="inlineStr">
        <is>
          <t>Kukush, V. D. ; Kukush, V. ; Kukush, Vitalii ; Kukush, V. D.</t>
        </is>
      </c>
      <c r="S823" s="13" t="n"/>
      <c r="T823" s="13" t="n"/>
      <c r="U823" s="13" t="n"/>
      <c r="V823" s="13" t="n"/>
      <c r="W823" s="13" t="n"/>
      <c r="X823" s="13" t="n"/>
      <c r="Y823" s="13" t="n"/>
      <c r="Z823" s="13" t="n"/>
    </row>
    <row r="824" ht="15.75" customHeight="1" s="303">
      <c r="A824" s="191" t="n"/>
      <c r="B824" s="23" t="inlineStr">
        <is>
          <t>СЕЛЕЗНЬОВ ІВАН СЕРГІЙОВИЧ</t>
        </is>
      </c>
      <c r="C824" s="198" t="n"/>
      <c r="D824" s="193" t="inlineStr">
        <is>
          <t>https://www.scopus.com/authid/detail.uri?authorId=57217115858</t>
        </is>
      </c>
      <c r="E824" s="335" t="n">
        <v>2</v>
      </c>
      <c r="F824" s="335" t="n">
        <v>5</v>
      </c>
      <c r="G824" s="335" t="n">
        <v>1</v>
      </c>
      <c r="H824" s="195" t="n">
        <v>1</v>
      </c>
      <c r="I824" s="195" t="n">
        <v>0</v>
      </c>
      <c r="J824" s="195" t="n">
        <v>0</v>
      </c>
      <c r="K824" s="196" t="n"/>
      <c r="L824" s="44" t="inlineStr">
        <is>
          <t>МІРЕС</t>
        </is>
      </c>
      <c r="M824" s="197" t="inlineStr">
        <is>
          <t>асп</t>
        </is>
      </c>
      <c r="N824" s="197" t="n"/>
      <c r="O824" s="197" t="n"/>
      <c r="P824" s="197" t="n"/>
      <c r="Q824" s="197" t="n"/>
      <c r="R824" s="13" t="inlineStr">
        <is>
          <t>Selieznov, I. ;  Seleznev, I. S. ;  Selieznov, Ivan</t>
        </is>
      </c>
      <c r="S824" s="13" t="n"/>
      <c r="T824" s="13" t="n"/>
      <c r="U824" s="13" t="n"/>
      <c r="V824" s="13" t="n"/>
      <c r="W824" s="13" t="n"/>
      <c r="X824" s="13" t="n"/>
      <c r="Y824" s="13" t="n"/>
      <c r="Z824" s="13" t="n"/>
    </row>
    <row r="825" ht="15.75" customHeight="1" s="303">
      <c r="A825" s="199" t="n"/>
      <c r="B825" s="23" t="inlineStr">
        <is>
          <t xml:space="preserve">ПОНОМАРЕНКО ОЛЬГА </t>
        </is>
      </c>
      <c r="C825" s="200" t="inlineStr">
        <is>
          <t xml:space="preserve">нет в списке кафедры, нет на сайте и в базе Волощук . а в Скопусе есть свежие. Публикации от каф. ЭВМ                                                                                                                                     </t>
        </is>
      </c>
      <c r="D825" s="201" t="inlineStr">
        <is>
          <t>https://www.scopus.com/authid/detail.uri?authorId=57203145849&amp;amp;eid=2-s2.0-85096426029</t>
        </is>
      </c>
      <c r="E825" s="335" t="n">
        <v>6</v>
      </c>
      <c r="F825" s="335" t="n">
        <v>8</v>
      </c>
      <c r="G825" s="335" t="n">
        <v>2</v>
      </c>
      <c r="H825" s="202" t="n">
        <v>2</v>
      </c>
      <c r="I825" s="202" t="n">
        <v>0</v>
      </c>
      <c r="J825" s="202" t="n">
        <v>0</v>
      </c>
      <c r="K825" s="203" t="n"/>
      <c r="L825" s="204" t="n"/>
      <c r="M825" s="204" t="n"/>
      <c r="N825" s="204" t="n"/>
      <c r="O825" s="204" t="n"/>
      <c r="P825" s="204" t="n"/>
      <c r="Q825" s="204" t="n"/>
      <c r="R825" s="63" t="inlineStr">
        <is>
          <t>Ponomarenko, Olha</t>
        </is>
      </c>
      <c r="S825" s="13" t="n"/>
      <c r="T825" s="13" t="n"/>
      <c r="U825" s="13" t="n"/>
      <c r="V825" s="13" t="n"/>
      <c r="W825" s="13" t="n"/>
      <c r="X825" s="13" t="n"/>
      <c r="Y825" s="13" t="n"/>
      <c r="Z825" s="13" t="n"/>
    </row>
    <row r="826" ht="15.75" customHeight="1" s="303">
      <c r="A826" s="199" t="n"/>
      <c r="B826" s="23" t="inlineStr">
        <is>
          <t>БОЙКО ОЛЕНА ОЛЕКСАНДРІВНА</t>
        </is>
      </c>
      <c r="C826" s="205" t="n"/>
      <c r="D826" s="201" t="inlineStr">
        <is>
          <t>https://www.scopus.com/authid/detail.uri?authorId=56736026400&amp;amp;eid=2-s2.0-85097152614</t>
        </is>
      </c>
      <c r="E826" s="335" t="n">
        <v>12</v>
      </c>
      <c r="F826" s="335" t="n">
        <v>72</v>
      </c>
      <c r="G826" s="335" t="n">
        <v>5</v>
      </c>
      <c r="H826" s="202" t="n"/>
      <c r="I826" s="202" t="n"/>
      <c r="J826" s="202" t="n"/>
      <c r="K826" s="203" t="n"/>
      <c r="L826" s="206" t="inlineStr">
        <is>
          <t>ПНДЛ АСУ</t>
        </is>
      </c>
      <c r="M826" s="204" t="n"/>
      <c r="N826" s="204" t="n"/>
      <c r="O826" s="204" t="n"/>
      <c r="P826" s="204" t="n"/>
      <c r="Q826" s="204" t="n"/>
      <c r="R826" s="63" t="inlineStr">
        <is>
          <t xml:space="preserve">Boiko, Olena O. ; Boiko, O. O. ; Boiko, Olena ; </t>
        </is>
      </c>
      <c r="S826" s="13" t="n"/>
      <c r="T826" s="13" t="n"/>
      <c r="U826" s="13" t="n"/>
      <c r="V826" s="13" t="n"/>
      <c r="W826" s="13" t="n"/>
      <c r="X826" s="13" t="n"/>
      <c r="Y826" s="13" t="n"/>
      <c r="Z826" s="13" t="n"/>
    </row>
    <row r="827" ht="15.75" customHeight="1" s="303">
      <c r="A827" s="191" t="n"/>
      <c r="B827" s="23" t="inlineStr">
        <is>
          <t>ЛЯШЕНКО ВЯЧЕСЛАВ ВІКТОРОВИЧ</t>
        </is>
      </c>
      <c r="C827" s="207" t="inlineStr">
        <is>
          <t>https://orcid.org/0000-0001-5455-5026</t>
        </is>
      </c>
      <c r="D827" s="193" t="inlineStr">
        <is>
          <t>https://www.scopus.com/authid/detail.uri?authorId=56712496800</t>
        </is>
      </c>
      <c r="E827" s="335" t="n">
        <v>52</v>
      </c>
      <c r="F827" s="335" t="n">
        <v>184</v>
      </c>
      <c r="G827" s="335" t="n">
        <v>9</v>
      </c>
      <c r="H827" s="195" t="n">
        <v>10</v>
      </c>
      <c r="I827" s="195" t="n">
        <v>14</v>
      </c>
      <c r="J827" s="195" t="n">
        <v>3</v>
      </c>
      <c r="K827" s="196" t="n"/>
      <c r="L827" s="44" t="inlineStr">
        <is>
          <t>МСТ</t>
        </is>
      </c>
      <c r="M827" s="197" t="n"/>
      <c r="N827" s="197" t="n"/>
      <c r="O827" s="197" t="n"/>
      <c r="P827" s="197" t="n"/>
      <c r="Q827" s="197" t="n"/>
      <c r="R827" s="63" t="inlineStr">
        <is>
          <t xml:space="preserve">Lyashenko, Vyacheslav ; Lyashenko, Vyacheslav V. ; Lyashenko, V. V. ; Lyashenk, Vyacheslav ; Lyashenko, V.V. ; Lyashenko, V. ; Lyashenko, V </t>
        </is>
      </c>
      <c r="S827" s="13" t="n"/>
      <c r="T827" s="13" t="n"/>
      <c r="U827" s="13" t="n"/>
      <c r="V827" s="13" t="n"/>
      <c r="W827" s="13" t="n"/>
      <c r="X827" s="13" t="n"/>
      <c r="Y827" s="13" t="n"/>
      <c r="Z827" s="13" t="n"/>
    </row>
    <row r="828" ht="15.75" customHeight="1" s="303">
      <c r="A828" s="191" t="n"/>
      <c r="B828" s="23" t="inlineStr">
        <is>
          <t xml:space="preserve">ПЛІСС ІРИНА ПАВЛІВНА </t>
        </is>
      </c>
      <c r="C828" s="209" t="inlineStr">
        <is>
          <t>https://orcid.org/0000-0001-7918-7362</t>
        </is>
      </c>
      <c r="D828" s="193" t="inlineStr">
        <is>
          <t>https://www.scopus.com/authid/detail.uri?origin=resultslist&amp;authorId=6506130334&amp;zone=</t>
        </is>
      </c>
      <c r="E828" s="335" t="n">
        <v>46</v>
      </c>
      <c r="F828" s="335" t="n">
        <v>178</v>
      </c>
      <c r="G828" s="335" t="n">
        <v>8</v>
      </c>
      <c r="H828" s="195" t="n">
        <v>24</v>
      </c>
      <c r="I828" s="195" t="n">
        <v>61</v>
      </c>
      <c r="J828" s="195" t="n">
        <v>5</v>
      </c>
      <c r="K828" s="196" t="n"/>
      <c r="L828" s="62" t="inlineStr">
        <is>
          <t>ПНДЛ АСУ</t>
        </is>
      </c>
      <c r="M828" s="197" t="n"/>
      <c r="N828" s="197" t="n"/>
      <c r="O828" s="197" t="n"/>
      <c r="P828" s="197" t="n"/>
      <c r="Q828" s="197" t="n"/>
      <c r="R828" s="63" t="inlineStr">
        <is>
          <t>Pliss, Iryna P. ; Pliss, I. P. ; Pliss, Irina ; Pliss, I. ; Pliss, Iryna ; Pliss I.</t>
        </is>
      </c>
      <c r="S828" s="13" t="n"/>
      <c r="T828" s="13" t="n"/>
      <c r="U828" s="13" t="n"/>
      <c r="V828" s="13" t="n"/>
      <c r="W828" s="13" t="n"/>
      <c r="X828" s="13" t="n"/>
      <c r="Y828" s="13" t="n"/>
      <c r="Z828" s="13" t="n"/>
    </row>
    <row r="829" ht="15.75" customHeight="1" s="303">
      <c r="A829" s="191" t="n"/>
      <c r="B829" s="23" t="inlineStr">
        <is>
          <t>БАБКІН СТАНІСЛАВ ІВАНОВИЧ</t>
        </is>
      </c>
      <c r="C829" s="210" t="n"/>
      <c r="D829" s="193" t="inlineStr">
        <is>
          <t>https://www.scopus.com/authid/detail.uri?authorId=7003842489&amp;amp;eid=2-s2.0-85097721877</t>
        </is>
      </c>
      <c r="E829" s="335" t="n">
        <v>25</v>
      </c>
      <c r="F829" s="335" t="n">
        <v>64</v>
      </c>
      <c r="G829" s="335" t="n">
        <v>5</v>
      </c>
      <c r="H829" s="195" t="n"/>
      <c r="I829" s="195" t="n"/>
      <c r="J829" s="195" t="n"/>
      <c r="K829" s="196" t="n"/>
      <c r="L829" s="197" t="n"/>
      <c r="M829" s="197" t="n"/>
      <c r="N829" s="197" t="n"/>
      <c r="O829" s="197" t="n"/>
      <c r="P829" s="197" t="n"/>
      <c r="Q829" s="197" t="n"/>
      <c r="R829" s="63" t="inlineStr">
        <is>
          <t>Babkin, S. I. ; Babkin, S. I. ; Babkin, Stanislav ; Babkin, S. ; Babkin, S.I.</t>
        </is>
      </c>
      <c r="S829" s="13" t="n"/>
      <c r="T829" s="13" t="n"/>
      <c r="U829" s="13" t="n"/>
      <c r="V829" s="13" t="n"/>
      <c r="W829" s="13" t="n"/>
      <c r="X829" s="13" t="n"/>
      <c r="Y829" s="13" t="n"/>
      <c r="Z829" s="13" t="n"/>
    </row>
    <row r="830" ht="15.75" customHeight="1" s="303">
      <c r="A830" s="191" t="n"/>
      <c r="B830" s="23" t="inlineStr">
        <is>
          <t>ILYASHENKO, ANDRIY E.</t>
        </is>
      </c>
      <c r="C830" s="211" t="inlineStr">
        <is>
          <t>в списках нет, в Скопусе есть от каф. ИКИ</t>
        </is>
      </c>
      <c r="D830" s="193" t="inlineStr">
        <is>
          <t>https://www.scopus.com/authid/detail.uri?authorId=57194422728&amp;amp;eid=2-s2.0-85074949483</t>
        </is>
      </c>
      <c r="E830" s="335" t="n">
        <v>10</v>
      </c>
      <c r="F830" s="335" t="n">
        <v>22</v>
      </c>
      <c r="G830" s="335" t="n">
        <v>3</v>
      </c>
      <c r="H830" s="195" t="n"/>
      <c r="I830" s="195" t="n"/>
      <c r="J830" s="195" t="n"/>
      <c r="K830" s="196" t="n"/>
      <c r="L830" s="197" t="n"/>
      <c r="M830" s="197" t="n"/>
      <c r="N830" s="197" t="n"/>
      <c r="O830" s="197" t="n"/>
      <c r="P830" s="197" t="n"/>
      <c r="Q830" s="197" t="n"/>
      <c r="R830" s="63" t="inlineStr">
        <is>
          <t>Ilyashenko, Andriy E. ; Ilyashenko, A. E. ; Ilyashenko, Andny ; Ilyashenko, Andriy</t>
        </is>
      </c>
      <c r="S830" s="13" t="n"/>
      <c r="T830" s="13" t="n"/>
      <c r="U830" s="13" t="n"/>
      <c r="V830" s="13" t="n"/>
      <c r="W830" s="13" t="n"/>
      <c r="X830" s="13" t="n"/>
      <c r="Y830" s="13" t="n"/>
      <c r="Z830" s="13" t="n"/>
    </row>
    <row r="831" ht="15.75" customHeight="1" s="303">
      <c r="A831" s="13" t="n"/>
      <c r="B831" s="23" t="inlineStr">
        <is>
          <t>STETSENKO O.</t>
        </is>
      </c>
      <c r="C831" s="13" t="n"/>
      <c r="D831" s="212" t="inlineStr">
        <is>
          <t>https://www.scopus.com/authid/detail.uri?authorId=57201773044</t>
        </is>
      </c>
      <c r="E831" s="336" t="n">
        <v>9</v>
      </c>
      <c r="F831" s="336" t="n">
        <v>11</v>
      </c>
      <c r="G831" s="336" t="n">
        <v>1</v>
      </c>
      <c r="H831" s="13" t="n"/>
      <c r="I831" s="13" t="n"/>
      <c r="J831" s="13" t="n"/>
      <c r="K831" s="13" t="n"/>
      <c r="L831" s="214" t="n"/>
      <c r="M831" s="214" t="n"/>
      <c r="N831" s="214" t="n"/>
      <c r="O831" s="214" t="n"/>
      <c r="P831" s="214" t="n"/>
      <c r="Q831" s="214" t="n"/>
      <c r="R831" s="12" t="inlineStr">
        <is>
          <t>Stetsenko O.</t>
        </is>
      </c>
      <c r="S831" s="13" t="n"/>
      <c r="T831" s="13" t="n"/>
      <c r="U831" s="13" t="n"/>
      <c r="V831" s="13" t="n"/>
      <c r="W831" s="13" t="n"/>
      <c r="X831" s="13" t="n"/>
      <c r="Y831" s="13" t="n"/>
      <c r="Z831" s="13" t="n"/>
    </row>
    <row r="832" ht="15.75" customHeight="1" s="303">
      <c r="A832" s="13" t="n"/>
      <c r="B832" s="23" t="inlineStr">
        <is>
          <t>Бараннік Дмитро Володимирович</t>
        </is>
      </c>
      <c r="C832" s="13" t="n"/>
      <c r="D832" s="212" t="inlineStr">
        <is>
          <t>https://www.scopus.com/authid/detail.uri?authorId=57193610360</t>
        </is>
      </c>
      <c r="E832" s="336" t="n">
        <v>21</v>
      </c>
      <c r="F832" s="336" t="n">
        <v>140</v>
      </c>
      <c r="G832" s="336" t="n">
        <v>7</v>
      </c>
      <c r="H832" s="13" t="n"/>
      <c r="I832" s="13" t="n"/>
      <c r="J832" s="13" t="n"/>
      <c r="K832" s="13" t="n"/>
      <c r="L832" s="214" t="inlineStr">
        <is>
          <t>АПОТ?</t>
        </is>
      </c>
      <c r="M832" s="214" t="n"/>
      <c r="N832" s="214" t="n"/>
      <c r="O832" s="214" t="n"/>
      <c r="P832" s="214" t="n"/>
      <c r="Q832" s="214" t="n"/>
      <c r="R832" s="12" t="inlineStr">
        <is>
          <t>Barannik, D. ; Barannik, Dmitry</t>
        </is>
      </c>
      <c r="S832" s="13" t="n"/>
      <c r="T832" s="13" t="n"/>
      <c r="U832" s="13" t="n"/>
      <c r="V832" s="13" t="n"/>
      <c r="W832" s="13" t="n"/>
      <c r="X832" s="13" t="n"/>
      <c r="Y832" s="13" t="n"/>
      <c r="Z832" s="13" t="n"/>
    </row>
    <row r="833" ht="15.75" customHeight="1" s="303">
      <c r="A833" s="13" t="n"/>
      <c r="B833" s="23" t="inlineStr">
        <is>
          <t>Бараннік Валерій Володимирович</t>
        </is>
      </c>
      <c r="C833" s="13" t="n"/>
      <c r="D833" s="212" t="inlineStr">
        <is>
          <t>https://www.scopus.com/authid/detail.uri?authorId=57208632571</t>
        </is>
      </c>
      <c r="E833" s="336" t="n">
        <v>16</v>
      </c>
      <c r="F833" s="336" t="n">
        <v>84</v>
      </c>
      <c r="G833" s="336" t="n">
        <v>5</v>
      </c>
      <c r="H833" s="13" t="n"/>
      <c r="I833" s="13" t="n"/>
      <c r="J833" s="13" t="n"/>
      <c r="K833" s="13" t="n"/>
      <c r="L833" s="214" t="inlineStr">
        <is>
          <t>АПОТ?</t>
        </is>
      </c>
      <c r="M833" s="214" t="n"/>
      <c r="N833" s="214" t="n"/>
      <c r="O833" s="214" t="n"/>
      <c r="P833" s="214" t="n"/>
      <c r="Q833" s="214" t="n"/>
      <c r="R833" s="215" t="inlineStr">
        <is>
          <t>Barannik V. ; Barannik, Valeriy</t>
        </is>
      </c>
      <c r="S833" s="13" t="n"/>
      <c r="T833" s="13" t="n"/>
      <c r="U833" s="13" t="n"/>
      <c r="V833" s="13" t="n"/>
      <c r="W833" s="13" t="n"/>
      <c r="X833" s="13" t="n"/>
      <c r="Y833" s="13" t="n"/>
      <c r="Z833" s="13" t="n"/>
    </row>
    <row r="834" ht="15.75" customHeight="1" s="303">
      <c r="A834" s="13" t="n"/>
      <c r="B834" s="23" t="inlineStr">
        <is>
          <t>AFANASIEV Y.</t>
        </is>
      </c>
      <c r="C834" s="13" t="n"/>
      <c r="D834" s="212" t="inlineStr">
        <is>
          <t>https://www.scopus.com/authid/detail.uri?authorId=57222152983</t>
        </is>
      </c>
      <c r="E834" s="336" t="n">
        <v>8</v>
      </c>
      <c r="F834" s="336" t="n">
        <v>9</v>
      </c>
      <c r="G834" s="336" t="n">
        <v>2</v>
      </c>
      <c r="H834" s="13" t="n"/>
      <c r="I834" s="13" t="n"/>
      <c r="J834" s="13" t="n"/>
      <c r="K834" s="13" t="n"/>
      <c r="L834" s="216" t="n"/>
      <c r="M834" s="214" t="n"/>
      <c r="N834" s="214" t="n"/>
      <c r="O834" s="214" t="n"/>
      <c r="P834" s="214" t="n"/>
      <c r="Q834" s="214" t="n"/>
      <c r="R834" s="215" t="inlineStr">
        <is>
          <t>Afanasiev Y.</t>
        </is>
      </c>
      <c r="S834" s="13" t="n"/>
      <c r="T834" s="13" t="n"/>
      <c r="U834" s="13" t="n"/>
      <c r="V834" s="13" t="n"/>
      <c r="W834" s="13" t="n"/>
      <c r="X834" s="13" t="n"/>
      <c r="Y834" s="13" t="n"/>
      <c r="Z834" s="13" t="n"/>
    </row>
    <row r="835" ht="15.75" customHeight="1" s="303">
      <c r="A835" s="13" t="n"/>
      <c r="B835" s="23" t="inlineStr">
        <is>
          <t>КОЛІСНИК ВІКТОРІЯ ІВАНІВНА</t>
        </is>
      </c>
      <c r="C835" s="13" t="n"/>
      <c r="D835" s="212" t="inlineStr">
        <is>
          <t>https://www.scopus.com/authid/detail.uri?authorId=57220834684</t>
        </is>
      </c>
      <c r="E835" s="336" t="n">
        <v>7</v>
      </c>
      <c r="F835" s="336" t="n">
        <v>3</v>
      </c>
      <c r="G835" s="336" t="n">
        <v>1</v>
      </c>
      <c r="H835" s="13" t="n"/>
      <c r="I835" s="13" t="n"/>
      <c r="J835" s="13" t="n"/>
      <c r="K835" s="13" t="n"/>
      <c r="L835" s="44" t="inlineStr">
        <is>
          <t>МІРЕС</t>
        </is>
      </c>
      <c r="M835" s="214" t="n"/>
      <c r="N835" s="214" t="n"/>
      <c r="O835" s="214" t="n"/>
      <c r="P835" s="214" t="n"/>
      <c r="Q835" s="214" t="n"/>
      <c r="R835" s="12" t="inlineStr">
        <is>
          <t>Kolisnyk, V.</t>
        </is>
      </c>
      <c r="S835" s="13" t="n"/>
      <c r="T835" s="13" t="n"/>
      <c r="U835" s="13" t="n"/>
      <c r="V835" s="13" t="n"/>
      <c r="W835" s="13" t="n"/>
      <c r="X835" s="13" t="n"/>
      <c r="Y835" s="13" t="n"/>
      <c r="Z835" s="13" t="n"/>
    </row>
    <row r="836" ht="15.75" customHeight="1" s="303">
      <c r="A836" s="13" t="n"/>
      <c r="B836" s="23" t="inlineStr">
        <is>
          <t>ЗАЙЧЕНКО НАТАЛІЯ Я.</t>
        </is>
      </c>
      <c r="C836" s="13" t="n"/>
      <c r="D836" s="212" t="inlineStr">
        <is>
          <t>https://www.scopus.com/authid/detail.uri?authorId=57217115228</t>
        </is>
      </c>
      <c r="E836" s="336" t="n">
        <v>6</v>
      </c>
      <c r="F836" s="336" t="n">
        <v>9</v>
      </c>
      <c r="G836" s="336" t="n">
        <v>2</v>
      </c>
      <c r="H836" s="13" t="n"/>
      <c r="I836" s="13" t="n"/>
      <c r="J836" s="13" t="n"/>
      <c r="K836" s="13" t="n"/>
      <c r="L836" s="217" t="n"/>
      <c r="M836" s="214" t="n"/>
      <c r="N836" s="214" t="n"/>
      <c r="O836" s="214" t="n"/>
      <c r="P836" s="214" t="n"/>
      <c r="Q836" s="214" t="n"/>
      <c r="R836" s="12" t="inlineStr">
        <is>
          <t xml:space="preserve">Zaichenko, N. ; Zaichenko, Nataliia ; Zaichenko, N. ; </t>
        </is>
      </c>
      <c r="S836" s="13" t="n"/>
      <c r="T836" s="13" t="n"/>
      <c r="U836" s="13" t="n"/>
      <c r="V836" s="13" t="n"/>
      <c r="W836" s="13" t="n"/>
      <c r="X836" s="13" t="n"/>
      <c r="Y836" s="13" t="n"/>
      <c r="Z836" s="13" t="n"/>
    </row>
    <row r="837" ht="15.75" customHeight="1" s="303">
      <c r="A837" s="13" t="n"/>
      <c r="B837" s="23" t="inlineStr">
        <is>
          <t>ЯРМАК  ІВАН МИКОЛАЙОВИЧ</t>
        </is>
      </c>
      <c r="C837" s="13" t="n"/>
      <c r="D837" s="212" t="inlineStr">
        <is>
          <t>https://www.scopus.com/authid/detail.uri?authorId=57220901853</t>
        </is>
      </c>
      <c r="E837" s="336" t="n">
        <v>2</v>
      </c>
      <c r="F837" s="336" t="n">
        <v>1</v>
      </c>
      <c r="G837" s="336" t="n">
        <v>1</v>
      </c>
      <c r="H837" s="13" t="n"/>
      <c r="I837" s="13" t="n"/>
      <c r="J837" s="13" t="n"/>
      <c r="K837" s="13" t="n"/>
      <c r="L837" s="217" t="n"/>
      <c r="M837" s="214" t="n"/>
      <c r="N837" s="214" t="n"/>
      <c r="O837" s="214" t="n"/>
      <c r="P837" s="214" t="n"/>
      <c r="Q837" s="214" t="n"/>
      <c r="R837" s="12" t="inlineStr">
        <is>
          <t>Nikolaevich, Y.I. ; Nikolaevich, Yarmak Ivan</t>
        </is>
      </c>
      <c r="S837" s="13" t="n"/>
      <c r="T837" s="13" t="n"/>
      <c r="U837" s="13" t="n"/>
      <c r="V837" s="13" t="n"/>
      <c r="W837" s="13" t="n"/>
      <c r="X837" s="13" t="n"/>
      <c r="Y837" s="13" t="n"/>
      <c r="Z837" s="13" t="n"/>
    </row>
    <row r="838" ht="15.75" customHeight="1" s="303">
      <c r="A838" s="13" t="n"/>
      <c r="B838" s="23" t="inlineStr">
        <is>
          <t>SHCHERBAK, VLADISLAV</t>
        </is>
      </c>
      <c r="C838" s="13" t="n"/>
      <c r="D838" s="218" t="inlineStr">
        <is>
          <t>https://www.scopus.com/authid/detail.uri?authorId=57219987196</t>
        </is>
      </c>
      <c r="E838" s="336" t="n">
        <v>3</v>
      </c>
      <c r="F838" s="336" t="n">
        <v>2</v>
      </c>
      <c r="G838" s="336" t="n">
        <v>1</v>
      </c>
      <c r="H838" s="13" t="n"/>
      <c r="I838" s="13" t="n"/>
      <c r="J838" s="13" t="n"/>
      <c r="K838" s="13" t="n"/>
      <c r="L838" s="219" t="n"/>
      <c r="M838" s="214" t="n"/>
      <c r="N838" s="214" t="n"/>
      <c r="O838" s="214" t="n"/>
      <c r="P838" s="214" t="n"/>
      <c r="Q838" s="214" t="n"/>
      <c r="R838" s="13" t="inlineStr">
        <is>
          <t>Shcherbak, V.</t>
        </is>
      </c>
      <c r="S838" s="13" t="n"/>
      <c r="T838" s="13" t="n"/>
      <c r="U838" s="13" t="n"/>
      <c r="V838" s="13" t="n"/>
      <c r="W838" s="13" t="n"/>
      <c r="X838" s="13" t="n"/>
      <c r="Y838" s="13" t="n"/>
      <c r="Z838" s="13" t="n"/>
    </row>
    <row r="839" ht="15.75" customHeight="1" s="303">
      <c r="A839" s="13" t="n"/>
      <c r="B839" s="23" t="inlineStr">
        <is>
          <t>PANCHENKO, D.</t>
        </is>
      </c>
      <c r="C839" s="13" t="n"/>
      <c r="D839" s="220" t="inlineStr">
        <is>
          <t>https://www.scopus.com/authid/detail.uri?authorId=57212020095</t>
        </is>
      </c>
      <c r="E839" s="336" t="n">
        <v>6</v>
      </c>
      <c r="F839" s="336" t="n">
        <v>45</v>
      </c>
      <c r="G839" s="336" t="n">
        <v>1</v>
      </c>
      <c r="H839" s="13" t="n"/>
      <c r="I839" s="13" t="n"/>
      <c r="J839" s="13" t="n"/>
      <c r="K839" s="13" t="n"/>
      <c r="L839" s="214" t="n"/>
      <c r="M839" s="214" t="n"/>
      <c r="N839" s="214" t="n"/>
      <c r="O839" s="214" t="n"/>
      <c r="P839" s="214" t="n"/>
      <c r="Q839" s="214" t="n"/>
      <c r="R839" s="13" t="inlineStr">
        <is>
          <t>Panchenko, D.</t>
        </is>
      </c>
      <c r="S839" s="13" t="n"/>
      <c r="T839" s="13" t="n"/>
      <c r="U839" s="13" t="n"/>
      <c r="V839" s="13" t="n"/>
      <c r="W839" s="13" t="n"/>
      <c r="X839" s="13" t="n"/>
      <c r="Y839" s="13" t="n"/>
      <c r="Z839" s="13" t="n"/>
    </row>
    <row r="840" ht="15.75" customHeight="1" s="303">
      <c r="A840" s="13" t="n"/>
      <c r="B840" s="23" t="inlineStr">
        <is>
          <t>POGURSKAYA, M.</t>
        </is>
      </c>
      <c r="C840" s="13" t="n"/>
      <c r="D840" s="220" t="inlineStr">
        <is>
          <t>https://www.scopus.com/authid/detail.uri?authorId=57219530621</t>
        </is>
      </c>
      <c r="E840" s="336" t="n">
        <v>1</v>
      </c>
      <c r="F840" s="336" t="n">
        <v>1</v>
      </c>
      <c r="G840" s="336" t="n">
        <v>1</v>
      </c>
      <c r="H840" s="13" t="n"/>
      <c r="I840" s="13" t="n"/>
      <c r="J840" s="13" t="n"/>
      <c r="K840" s="13" t="n"/>
      <c r="L840" s="214" t="n"/>
      <c r="M840" s="214" t="n"/>
      <c r="N840" s="214" t="n"/>
      <c r="O840" s="214" t="n"/>
      <c r="P840" s="214" t="n"/>
      <c r="Q840" s="214" t="n"/>
      <c r="R840" s="13" t="inlineStr">
        <is>
          <t>Pogurskaya, M.</t>
        </is>
      </c>
      <c r="S840" s="13" t="n"/>
      <c r="T840" s="13" t="n"/>
      <c r="U840" s="13" t="n"/>
      <c r="V840" s="13" t="n"/>
      <c r="W840" s="13" t="n"/>
      <c r="X840" s="13" t="n"/>
      <c r="Y840" s="13" t="n"/>
      <c r="Z840" s="13" t="n"/>
    </row>
    <row r="841" ht="15.75" customHeight="1" s="303">
      <c r="A841" s="13" t="n"/>
      <c r="B841" s="23" t="inlineStr">
        <is>
          <t>MIROSHNYCHENKO, N.</t>
        </is>
      </c>
      <c r="C841" s="13" t="n"/>
      <c r="D841" s="220" t="inlineStr">
        <is>
          <t>https://www.scopus.com/authid/detail.uri?authorId=57217114845</t>
        </is>
      </c>
      <c r="E841" s="336" t="n">
        <v>4</v>
      </c>
      <c r="F841" s="336" t="n">
        <v>0</v>
      </c>
      <c r="G841" s="336" t="n">
        <v>0</v>
      </c>
      <c r="H841" s="13" t="n"/>
      <c r="I841" s="13" t="n"/>
      <c r="J841" s="13" t="n"/>
      <c r="K841" s="13" t="n"/>
      <c r="L841" s="216" t="n"/>
      <c r="M841" s="214" t="n"/>
      <c r="N841" s="214" t="n"/>
      <c r="O841" s="214" t="n"/>
      <c r="P841" s="214" t="n"/>
      <c r="Q841" s="214" t="n"/>
      <c r="R841" s="13" t="inlineStr">
        <is>
          <t>Miroshnychenko, N.</t>
        </is>
      </c>
      <c r="S841" s="13" t="n"/>
      <c r="T841" s="13" t="n"/>
      <c r="U841" s="13" t="n"/>
      <c r="V841" s="13" t="n"/>
      <c r="W841" s="13" t="n"/>
      <c r="X841" s="13" t="n"/>
      <c r="Y841" s="13" t="n"/>
      <c r="Z841" s="13" t="n"/>
    </row>
    <row r="842" ht="15.75" customHeight="1" s="303">
      <c r="A842" s="13" t="n"/>
      <c r="B842" s="23" t="inlineStr">
        <is>
          <t xml:space="preserve">СВІР ІРИНА БОРИСІВНА </t>
        </is>
      </c>
      <c r="C842" s="13" t="n"/>
      <c r="D842" s="220" t="inlineStr">
        <is>
          <t>https://www.scopus.com/authid/detail.uri?origin=resultslist&amp;authorId=6603607401&amp;zone=</t>
        </is>
      </c>
      <c r="E842" s="336" t="n">
        <v>100</v>
      </c>
      <c r="F842" s="336" t="n">
        <v>1801</v>
      </c>
      <c r="G842" s="336" t="n">
        <v>25</v>
      </c>
      <c r="H842" s="13" t="n"/>
      <c r="I842" s="13" t="n"/>
      <c r="J842" s="13" t="n"/>
      <c r="K842" s="13" t="n"/>
      <c r="L842" s="214" t="n"/>
      <c r="M842" s="214" t="n"/>
      <c r="N842" s="214" t="n"/>
      <c r="O842" s="214" t="n"/>
      <c r="P842" s="214" t="n"/>
      <c r="Q842" s="214" t="n"/>
      <c r="R842" s="13" t="inlineStr">
        <is>
          <t>Svir, I. ;  Svir, Irina</t>
        </is>
      </c>
      <c r="S842" s="13" t="n"/>
      <c r="T842" s="13" t="n"/>
      <c r="U842" s="13" t="n"/>
      <c r="V842" s="13" t="n"/>
      <c r="W842" s="13" t="n"/>
      <c r="X842" s="13" t="n"/>
      <c r="Y842" s="13" t="n"/>
      <c r="Z842" s="13" t="n"/>
    </row>
    <row r="843" ht="15.75" customHeight="1" s="303">
      <c r="A843" s="13" t="n"/>
      <c r="B843" s="23" t="inlineStr">
        <is>
          <t>ВЛАСЕНКО ОЛЕКСАНДР МИКОЛАЙОВИЧ</t>
        </is>
      </c>
      <c r="C843" s="13" t="n"/>
      <c r="D843" s="220" t="inlineStr">
        <is>
          <t>https://www.scopus.com/authid/detail.uri?authorId=56448404000</t>
        </is>
      </c>
      <c r="E843" s="336" t="n">
        <v>7</v>
      </c>
      <c r="F843" s="336" t="n">
        <v>35</v>
      </c>
      <c r="G843" s="336" t="n">
        <v>3</v>
      </c>
      <c r="H843" s="13" t="n"/>
      <c r="I843" s="13" t="n"/>
      <c r="J843" s="13" t="n"/>
      <c r="K843" s="13" t="n"/>
      <c r="L843" s="214" t="n"/>
      <c r="M843" s="214" t="n"/>
      <c r="N843" s="214" t="n"/>
      <c r="O843" s="214" t="n"/>
      <c r="P843" s="214" t="n"/>
      <c r="Q843" s="214" t="n"/>
      <c r="R843" s="13" t="inlineStr">
        <is>
          <t>Vlasenko, A.</t>
        </is>
      </c>
      <c r="S843" s="13" t="n"/>
      <c r="T843" s="13" t="n"/>
      <c r="U843" s="13" t="n"/>
      <c r="V843" s="13" t="n"/>
      <c r="W843" s="13" t="n"/>
      <c r="X843" s="13" t="n"/>
      <c r="Y843" s="13" t="n"/>
      <c r="Z843" s="13" t="n"/>
    </row>
    <row r="844" ht="15.75" customHeight="1" s="303">
      <c r="A844" s="13" t="n"/>
      <c r="B844" s="23" t="inlineStr">
        <is>
          <t xml:space="preserve">ВИНОКУРОВА ОЛЕНА АНАТОЛІЇВНА </t>
        </is>
      </c>
      <c r="C844" s="13" t="n"/>
      <c r="D844" s="220" t="inlineStr">
        <is>
          <t>https://www.scopus.com/authid/detail.uri?authorId=14018777000</t>
        </is>
      </c>
      <c r="E844" s="336" t="n">
        <v>40</v>
      </c>
      <c r="F844" s="336" t="n">
        <v>396</v>
      </c>
      <c r="G844" s="336" t="n">
        <v>12</v>
      </c>
      <c r="H844" s="13" t="n"/>
      <c r="I844" s="13" t="n"/>
      <c r="J844" s="13" t="n"/>
      <c r="K844" s="13" t="n"/>
      <c r="L844" s="62" t="inlineStr">
        <is>
          <t>ПНДЛ АСУ</t>
        </is>
      </c>
      <c r="M844" s="214" t="n"/>
      <c r="N844" s="214" t="n"/>
      <c r="O844" s="214" t="n"/>
      <c r="P844" s="214" t="n"/>
      <c r="Q844" s="214" t="n"/>
      <c r="R844" s="13" t="inlineStr">
        <is>
          <t>Vynokurova, O.</t>
        </is>
      </c>
      <c r="S844" s="13" t="n"/>
      <c r="T844" s="13" t="n"/>
      <c r="U844" s="13" t="n"/>
      <c r="V844" s="13" t="n"/>
      <c r="W844" s="13" t="n"/>
      <c r="X844" s="13" t="n"/>
      <c r="Y844" s="13" t="n"/>
      <c r="Z844" s="13" t="n"/>
    </row>
    <row r="845" ht="15.75" customHeight="1" s="303">
      <c r="A845" s="13" t="n"/>
      <c r="B845" s="23" t="inlineStr">
        <is>
          <t xml:space="preserve">ПЕЛЕШКО ДМИТРО ДМИТРОВИЧ </t>
        </is>
      </c>
      <c r="C845" s="13" t="n"/>
      <c r="D845" s="220" t="inlineStr">
        <is>
          <t>https://www.scopus.com/authid/detail.uri?authorId=27867946500</t>
        </is>
      </c>
      <c r="E845" s="336" t="n">
        <v>57</v>
      </c>
      <c r="F845" s="336" t="n">
        <v>518</v>
      </c>
      <c r="G845" s="336" t="n">
        <v>13</v>
      </c>
      <c r="H845" s="13" t="n"/>
      <c r="I845" s="13" t="n"/>
      <c r="J845" s="13" t="n"/>
      <c r="K845" s="13" t="n"/>
      <c r="L845" s="221" t="inlineStr">
        <is>
          <t>Член спеціалізованої вченої ради</t>
        </is>
      </c>
      <c r="M845" s="214" t="n"/>
      <c r="N845" s="214" t="n"/>
      <c r="O845" s="214" t="n"/>
      <c r="P845" s="214" t="n"/>
      <c r="Q845" s="214" t="n"/>
      <c r="R845" s="13" t="inlineStr">
        <is>
          <t>Peleshko, D.</t>
        </is>
      </c>
      <c r="S845" s="13" t="n"/>
      <c r="T845" s="13" t="n"/>
      <c r="U845" s="13" t="n"/>
      <c r="V845" s="13" t="n"/>
      <c r="W845" s="13" t="n"/>
      <c r="X845" s="13" t="n"/>
      <c r="Y845" s="13" t="n"/>
      <c r="Z845" s="13" t="n"/>
    </row>
    <row r="846" ht="15.75" customHeight="1" s="303">
      <c r="A846" s="13" t="n"/>
      <c r="B846" s="23" t="inlineStr">
        <is>
          <t>КОЛОМІЄЦЬ СВІТЛАНА ВОЛОДИМІРІВНА</t>
        </is>
      </c>
      <c r="C846" s="13" t="n"/>
      <c r="D846" s="222" t="inlineStr">
        <is>
          <t>https://www.scopus.com/authid/detail.uri?authorId=6506695489</t>
        </is>
      </c>
      <c r="E846" s="336" t="n">
        <v>16</v>
      </c>
      <c r="F846" s="336" t="n">
        <v>18</v>
      </c>
      <c r="G846" s="336" t="n">
        <v>3</v>
      </c>
      <c r="H846" s="13" t="n"/>
      <c r="I846" s="13" t="n"/>
      <c r="J846" s="13" t="n"/>
      <c r="K846" s="13" t="n"/>
      <c r="L846" s="223" t="inlineStr">
        <is>
          <t>НДЛ РА НДЧ</t>
        </is>
      </c>
      <c r="M846" s="214" t="n"/>
      <c r="N846" s="214" t="n"/>
      <c r="O846" s="214" t="n"/>
      <c r="P846" s="214" t="n"/>
      <c r="Q846" s="214" t="n"/>
      <c r="R846" s="74" t="inlineStr">
        <is>
          <t>Kolomiyets, S.</t>
        </is>
      </c>
      <c r="S846" s="13" t="n"/>
      <c r="T846" s="13" t="n"/>
      <c r="U846" s="13" t="n"/>
      <c r="V846" s="13" t="n"/>
      <c r="W846" s="13" t="n"/>
      <c r="X846" s="13" t="n"/>
      <c r="Y846" s="13" t="n"/>
      <c r="Z846" s="13" t="n"/>
    </row>
    <row r="847" ht="15.75" customHeight="1" s="303">
      <c r="A847" s="13" t="n"/>
      <c r="B847" s="23" t="inlineStr">
        <is>
          <t>КИРИЧЕНКО ІРИНА ЮРИЇВНА</t>
        </is>
      </c>
      <c r="C847" s="13" t="n"/>
      <c r="D847" s="222" t="inlineStr">
        <is>
          <t>https://www.scopus.com/authid/detail.uri?authorId=57223030247</t>
        </is>
      </c>
      <c r="E847" s="336" t="n">
        <v>1</v>
      </c>
      <c r="F847" s="336" t="n">
        <v>0</v>
      </c>
      <c r="G847" s="336" t="n">
        <v>0</v>
      </c>
      <c r="H847" s="13" t="n"/>
      <c r="I847" s="13" t="n"/>
      <c r="J847" s="13" t="n"/>
      <c r="K847" s="13" t="n"/>
      <c r="L847" s="224" t="n"/>
      <c r="M847" s="214" t="n"/>
      <c r="N847" s="214" t="n"/>
      <c r="O847" s="214" t="n"/>
      <c r="P847" s="214" t="n"/>
      <c r="Q847" s="214" t="n"/>
      <c r="R847" s="225" t="inlineStr">
        <is>
          <t>Kyrychenko, I.</t>
        </is>
      </c>
      <c r="S847" s="13" t="n"/>
      <c r="T847" s="13" t="n"/>
      <c r="U847" s="13" t="n"/>
      <c r="V847" s="13" t="n"/>
      <c r="W847" s="13" t="n"/>
      <c r="X847" s="13" t="n"/>
      <c r="Y847" s="13" t="n"/>
      <c r="Z847" s="13" t="n"/>
    </row>
    <row r="848" ht="15.75" customHeight="1" s="303">
      <c r="A848" s="13" t="n"/>
      <c r="B848" s="23" t="inlineStr">
        <is>
          <t>БОГОМОЛОВ ОЛЕКСАНДР</t>
        </is>
      </c>
      <c r="C848" s="13" t="n"/>
      <c r="D848" s="220" t="inlineStr">
        <is>
          <t>https://www.scopus.com/authid/detail.uri?authorId=57219533381</t>
        </is>
      </c>
      <c r="E848" s="336" t="n">
        <v>5</v>
      </c>
      <c r="F848" s="336" t="n">
        <v>9</v>
      </c>
      <c r="G848" s="336" t="n">
        <v>2</v>
      </c>
      <c r="H848" s="13" t="n"/>
      <c r="I848" s="13" t="n"/>
      <c r="J848" s="13" t="n"/>
      <c r="K848" s="13" t="n"/>
      <c r="L848" s="217" t="inlineStr">
        <is>
          <t>ПІ</t>
        </is>
      </c>
      <c r="M848" s="214" t="n"/>
      <c r="N848" s="214" t="n"/>
      <c r="O848" s="214" t="n"/>
      <c r="P848" s="214" t="n"/>
      <c r="Q848" s="214" t="n"/>
      <c r="R848" s="13" t="inlineStr">
        <is>
          <t>Bohomolov, O.</t>
        </is>
      </c>
      <c r="S848" s="13" t="n"/>
      <c r="T848" s="13" t="n"/>
      <c r="U848" s="13" t="n"/>
      <c r="V848" s="13" t="n"/>
      <c r="W848" s="13" t="n"/>
      <c r="X848" s="13" t="n"/>
      <c r="Y848" s="13" t="n"/>
      <c r="Z848" s="13" t="n"/>
    </row>
    <row r="849" ht="15.75" customHeight="1" s="303">
      <c r="A849" s="13" t="n"/>
      <c r="B849" s="23" t="inlineStr">
        <is>
          <t xml:space="preserve">ПОПОВ СЕРГІЙ ВІТАЛІЙОВИЧ </t>
        </is>
      </c>
      <c r="C849" s="13" t="n"/>
      <c r="D849" s="220" t="inlineStr">
        <is>
          <t>https://www.scopus.com/authid/detail.uri?authorId=7202624297</t>
        </is>
      </c>
      <c r="E849" s="336" t="n">
        <v>15</v>
      </c>
      <c r="F849" s="336" t="n">
        <v>104</v>
      </c>
      <c r="G849" s="336" t="n">
        <v>4</v>
      </c>
      <c r="H849" s="13" t="n"/>
      <c r="I849" s="13" t="n"/>
      <c r="J849" s="13" t="n"/>
      <c r="K849" s="13" t="n"/>
      <c r="L849" s="62" t="inlineStr">
        <is>
          <t>ПНДЛ АСУ</t>
        </is>
      </c>
      <c r="M849" s="214" t="n"/>
      <c r="N849" s="214" t="n"/>
      <c r="O849" s="214" t="n"/>
      <c r="P849" s="214" t="n"/>
      <c r="Q849" s="214" t="n"/>
      <c r="R849" s="13" t="inlineStr">
        <is>
          <t>Popov, S. ; Popov, Sergiy</t>
        </is>
      </c>
      <c r="S849" s="13" t="n"/>
      <c r="T849" s="13" t="n"/>
      <c r="U849" s="13" t="n"/>
      <c r="V849" s="13" t="n"/>
      <c r="W849" s="13" t="n"/>
      <c r="X849" s="13" t="n"/>
      <c r="Y849" s="13" t="n"/>
      <c r="Z849" s="13" t="n"/>
    </row>
    <row r="850" ht="15.75" customHeight="1" s="303">
      <c r="A850" s="13" t="n"/>
      <c r="B850" s="23" t="inlineStr">
        <is>
          <t xml:space="preserve">НОРТСОВА АННА </t>
        </is>
      </c>
      <c r="C850" s="13" t="n"/>
      <c r="D850" s="220" t="inlineStr">
        <is>
          <t>https://www.scopus.com/authid/detail.uri?authorId=57219532386</t>
        </is>
      </c>
      <c r="E850" s="336" t="n">
        <v>1</v>
      </c>
      <c r="F850" s="336" t="n">
        <v>1</v>
      </c>
      <c r="G850" s="336" t="n">
        <v>1</v>
      </c>
      <c r="H850" s="13" t="n"/>
      <c r="I850" s="13" t="n"/>
      <c r="J850" s="13" t="n"/>
      <c r="K850" s="13" t="n"/>
      <c r="L850" s="221" t="inlineStr">
        <is>
          <t>ПНДЛ АСУ</t>
        </is>
      </c>
      <c r="M850" s="214" t="n"/>
      <c r="N850" s="214" t="n"/>
      <c r="O850" s="214" t="n"/>
      <c r="P850" s="214" t="n"/>
      <c r="Q850" s="214" t="n"/>
      <c r="R850" s="13" t="inlineStr">
        <is>
          <t>Nortsova, A.</t>
        </is>
      </c>
      <c r="S850" s="13" t="n"/>
      <c r="T850" s="13" t="n"/>
      <c r="U850" s="13" t="n"/>
      <c r="V850" s="13" t="n"/>
      <c r="W850" s="13" t="n"/>
      <c r="X850" s="13" t="n"/>
      <c r="Y850" s="13" t="n"/>
      <c r="Z850" s="13" t="n"/>
    </row>
    <row r="851" ht="15.75" customHeight="1" s="303">
      <c r="A851" s="13" t="n"/>
      <c r="B851" s="23" t="inlineStr">
        <is>
          <t>АНТОНЕНКО ТИМОФІЙ</t>
        </is>
      </c>
      <c r="C851" s="13" t="n"/>
      <c r="D851" s="220" t="inlineStr">
        <is>
          <t>https://www.scopus.com/authid/detail.uri?origin=resultslist&amp;authorId=57219538448&amp;zone=</t>
        </is>
      </c>
      <c r="E851" s="336" t="n">
        <v>1</v>
      </c>
      <c r="F851" s="336" t="n">
        <v>2</v>
      </c>
      <c r="G851" s="336" t="n">
        <v>1</v>
      </c>
      <c r="H851" s="13" t="n"/>
      <c r="I851" s="13" t="n"/>
      <c r="J851" s="13" t="n"/>
      <c r="K851" s="13" t="n"/>
      <c r="L851" s="214" t="n"/>
      <c r="M851" s="214" t="n"/>
      <c r="N851" s="214" t="n"/>
      <c r="O851" s="214" t="n"/>
      <c r="P851" s="214" t="n"/>
      <c r="Q851" s="214" t="n"/>
      <c r="R851" s="13" t="inlineStr">
        <is>
          <t>Antonenko, T.</t>
        </is>
      </c>
      <c r="S851" s="13" t="n"/>
      <c r="T851" s="13" t="n"/>
      <c r="U851" s="13" t="n"/>
      <c r="V851" s="13" t="n"/>
      <c r="W851" s="13" t="n"/>
      <c r="X851" s="13" t="n"/>
      <c r="Y851" s="13" t="n"/>
      <c r="Z851" s="13" t="n"/>
    </row>
    <row r="852">
      <c r="A852" s="13" t="n"/>
      <c r="B852" s="23" t="inlineStr">
        <is>
          <t>ГРИНЬОВ РОСТИСЛАВ СЕРГІЙОВИЧ</t>
        </is>
      </c>
      <c r="C852" s="13" t="n"/>
      <c r="D852" s="61" t="n"/>
      <c r="E852" s="337" t="n"/>
      <c r="F852" s="337" t="n"/>
      <c r="G852" s="337" t="n"/>
      <c r="H852" s="13" t="n"/>
      <c r="I852" s="13" t="n"/>
      <c r="J852" s="13" t="n"/>
      <c r="K852" s="13" t="n"/>
      <c r="L852" s="216" t="n"/>
      <c r="M852" s="214" t="n"/>
      <c r="N852" s="214" t="n"/>
      <c r="O852" s="214" t="n"/>
      <c r="P852" s="214" t="n"/>
      <c r="Q852" s="214" t="n"/>
      <c r="R852" s="13" t="inlineStr">
        <is>
          <t>Rostyslav, G.</t>
        </is>
      </c>
      <c r="S852" s="13" t="n"/>
      <c r="T852" s="13" t="n"/>
      <c r="U852" s="13" t="n"/>
      <c r="V852" s="13" t="n"/>
      <c r="W852" s="13" t="n"/>
      <c r="X852" s="13" t="n"/>
      <c r="Y852" s="13" t="n"/>
      <c r="Z852" s="13" t="n"/>
    </row>
    <row r="853" ht="15.75" customHeight="1" s="303">
      <c r="A853" s="13" t="n"/>
      <c r="B853" s="23" t="inlineStr">
        <is>
          <t>МАЛЬЦЕВ ОЛЕКСАНДР СЕРГІЙОВИЧ</t>
        </is>
      </c>
      <c r="C853" s="13" t="n"/>
      <c r="D853" s="222" t="inlineStr">
        <is>
          <t>https://www.scopus.com/authid/detail.uri?authorId=57202231147</t>
        </is>
      </c>
      <c r="E853" s="336" t="n">
        <v>42</v>
      </c>
      <c r="F853" s="336" t="n">
        <v>297</v>
      </c>
      <c r="G853" s="336" t="n">
        <v>13</v>
      </c>
      <c r="H853" s="13" t="n"/>
      <c r="I853" s="13" t="n"/>
      <c r="J853" s="13" t="n"/>
      <c r="K853" s="13" t="n"/>
      <c r="L853" s="44" t="inlineStr">
        <is>
          <t>МТС</t>
        </is>
      </c>
      <c r="M853" s="214" t="n"/>
      <c r="N853" s="214" t="n"/>
      <c r="O853" s="214" t="n"/>
      <c r="P853" s="214" t="n"/>
      <c r="Q853" s="214" t="n"/>
      <c r="R853" s="74" t="inlineStr">
        <is>
          <t>Maltsev, O. ;  Maltsev, Oleksandr</t>
        </is>
      </c>
      <c r="S853" s="13" t="n"/>
      <c r="T853" s="13" t="n"/>
      <c r="U853" s="13" t="n"/>
      <c r="V853" s="13" t="n"/>
      <c r="W853" s="13" t="n"/>
      <c r="X853" s="13" t="n"/>
      <c r="Y853" s="13" t="n"/>
      <c r="Z853" s="13" t="n"/>
    </row>
    <row r="854">
      <c r="A854" s="13" t="n"/>
      <c r="B854" s="23" t="inlineStr">
        <is>
          <t>СЕЛЕВКО ОЛЕКСАНДР</t>
        </is>
      </c>
      <c r="C854" s="13" t="n"/>
      <c r="D854" s="61" t="n"/>
      <c r="E854" s="337" t="n"/>
      <c r="F854" s="337" t="n"/>
      <c r="G854" s="337" t="n"/>
      <c r="H854" s="13" t="n"/>
      <c r="I854" s="13" t="n"/>
      <c r="J854" s="13" t="n"/>
      <c r="K854" s="13" t="n"/>
      <c r="L854" s="216" t="n"/>
      <c r="M854" s="214" t="n"/>
      <c r="N854" s="214" t="n"/>
      <c r="O854" s="214" t="n"/>
      <c r="P854" s="214" t="n"/>
      <c r="Q854" s="214" t="n"/>
      <c r="R854" s="13" t="inlineStr">
        <is>
          <t>Selevko, O.</t>
        </is>
      </c>
      <c r="S854" s="13" t="n"/>
      <c r="T854" s="13" t="n"/>
      <c r="U854" s="13" t="n"/>
      <c r="V854" s="13" t="n"/>
      <c r="W854" s="13" t="n"/>
      <c r="X854" s="13" t="n"/>
      <c r="Y854" s="13" t="n"/>
      <c r="Z854" s="13" t="n"/>
    </row>
    <row r="855">
      <c r="A855" s="13" t="n"/>
      <c r="B855" s="23" t="inlineStr">
        <is>
          <t>КОРТЯК ЄЛИЗАВЕТА ЮРІЇВНА</t>
        </is>
      </c>
      <c r="C855" s="13" t="n"/>
      <c r="D855" s="61" t="n"/>
      <c r="E855" s="337" t="n"/>
      <c r="F855" s="337" t="n"/>
      <c r="G855" s="337" t="n"/>
      <c r="H855" s="13" t="n"/>
      <c r="I855" s="13" t="n"/>
      <c r="J855" s="13" t="n"/>
      <c r="K855" s="13" t="n"/>
      <c r="L855" s="216" t="n"/>
      <c r="M855" s="214" t="n"/>
      <c r="N855" s="214" t="n"/>
      <c r="O855" s="214" t="n"/>
      <c r="P855" s="214" t="n"/>
      <c r="Q855" s="214" t="n"/>
      <c r="R855" s="13" t="inlineStr">
        <is>
          <t>Kortyak, Y.</t>
        </is>
      </c>
      <c r="S855" s="13" t="n"/>
      <c r="T855" s="13" t="n"/>
      <c r="U855" s="13" t="n"/>
      <c r="V855" s="13" t="n"/>
      <c r="W855" s="13" t="n"/>
      <c r="X855" s="13" t="n"/>
      <c r="Y855" s="13" t="n"/>
      <c r="Z855" s="13" t="n"/>
    </row>
    <row r="856" ht="15.75" customHeight="1" s="303">
      <c r="A856" s="13" t="n"/>
      <c r="B856" s="23" t="inlineStr">
        <is>
          <t>ШИЛО РАДІОН</t>
        </is>
      </c>
      <c r="C856" s="13" t="n"/>
      <c r="D856" s="61" t="n"/>
      <c r="E856" s="337" t="n"/>
      <c r="F856" s="337" t="n"/>
      <c r="G856" s="337" t="n"/>
      <c r="H856" s="13" t="n"/>
      <c r="I856" s="13" t="n"/>
      <c r="J856" s="13" t="n"/>
      <c r="K856" s="13" t="n"/>
      <c r="L856" s="214" t="inlineStr">
        <is>
          <t>РІКС</t>
        </is>
      </c>
      <c r="M856" s="214" t="n"/>
      <c r="N856" s="214" t="n"/>
      <c r="O856" s="214" t="n"/>
      <c r="P856" s="214" t="n"/>
      <c r="Q856" s="214" t="n"/>
      <c r="R856" s="13" t="inlineStr">
        <is>
          <t>Shylo, R.</t>
        </is>
      </c>
      <c r="S856" s="13" t="n"/>
      <c r="T856" s="13" t="n"/>
      <c r="U856" s="13" t="n"/>
      <c r="V856" s="13" t="n"/>
      <c r="W856" s="13" t="n"/>
      <c r="X856" s="13" t="n"/>
      <c r="Y856" s="13" t="n"/>
      <c r="Z856" s="13" t="n"/>
    </row>
    <row r="857" ht="15.75" customHeight="1" s="303">
      <c r="A857" s="13" t="n"/>
      <c r="B857" s="23" t="inlineStr">
        <is>
          <t>РАДЧЕНКО ВАДИМ ЮРІЙОВИЧ</t>
        </is>
      </c>
      <c r="C857" s="13" t="n"/>
      <c r="D857" s="220" t="inlineStr">
        <is>
          <t>https://www.scopus.com/authid/detail.uri?origin=resultslist&amp;authorId=55208752700&amp;zone=</t>
        </is>
      </c>
      <c r="E857" s="336" t="n">
        <v>1</v>
      </c>
      <c r="F857" s="336" t="n">
        <v>1</v>
      </c>
      <c r="G857" s="336" t="n">
        <v>1</v>
      </c>
      <c r="H857" s="13" t="n"/>
      <c r="I857" s="13" t="n"/>
      <c r="J857" s="13" t="n"/>
      <c r="K857" s="13" t="n"/>
      <c r="L857" s="214" t="inlineStr">
        <is>
          <t>РІКС</t>
        </is>
      </c>
      <c r="M857" s="214" t="n"/>
      <c r="N857" s="214" t="n"/>
      <c r="O857" s="214" t="n"/>
      <c r="P857" s="214" t="n"/>
      <c r="Q857" s="214" t="n"/>
      <c r="R857" s="13" t="inlineStr">
        <is>
          <t>Radchenko, V.</t>
        </is>
      </c>
      <c r="S857" s="13" t="n"/>
      <c r="T857" s="13" t="n"/>
      <c r="U857" s="13" t="n"/>
      <c r="V857" s="13" t="n"/>
      <c r="W857" s="13" t="n"/>
      <c r="X857" s="13" t="n"/>
      <c r="Y857" s="13" t="n"/>
      <c r="Z857" s="13" t="n"/>
    </row>
    <row r="858" ht="15.75" customHeight="1" s="303">
      <c r="A858" s="13" t="n"/>
      <c r="B858" s="23" t="inlineStr">
        <is>
          <t>ТАВАЛБЕХ МАКСИМ ХАДЖЕМ</t>
        </is>
      </c>
      <c r="C858" s="13" t="n"/>
      <c r="D858" s="220" t="inlineStr">
        <is>
          <t>https://www.scopus.com/authid/detail.uri?authorId=57202957182</t>
        </is>
      </c>
      <c r="E858" s="336" t="n">
        <v>6</v>
      </c>
      <c r="F858" s="336" t="n">
        <v>80</v>
      </c>
      <c r="G858" s="336" t="n">
        <v>4</v>
      </c>
      <c r="H858" s="13" t="n"/>
      <c r="I858" s="13" t="n"/>
      <c r="J858" s="13" t="n"/>
      <c r="K858" s="13" t="n"/>
      <c r="L858" s="216" t="n"/>
      <c r="M858" s="214" t="inlineStr">
        <is>
          <t>асп</t>
        </is>
      </c>
      <c r="N858" s="214" t="n"/>
      <c r="O858" s="214" t="n"/>
      <c r="P858" s="214" t="n"/>
      <c r="Q858" s="214" t="n"/>
      <c r="R858" s="13" t="inlineStr">
        <is>
          <t>Tawalbeh, M.</t>
        </is>
      </c>
      <c r="S858" s="13" t="n"/>
      <c r="T858" s="13" t="n"/>
      <c r="U858" s="13" t="n"/>
      <c r="V858" s="13" t="n"/>
      <c r="W858" s="13" t="n"/>
      <c r="X858" s="13" t="n"/>
      <c r="Y858" s="13" t="n"/>
      <c r="Z858" s="13" t="n"/>
    </row>
    <row r="859" ht="15.75" customHeight="1" s="303">
      <c r="A859" s="13" t="n"/>
      <c r="B859" s="23" t="inlineStr">
        <is>
          <t>ПЛУГІН АНТОН</t>
        </is>
      </c>
      <c r="C859" s="13" t="n"/>
      <c r="D859" s="220" t="inlineStr">
        <is>
          <t>https://www.scopus.com/authid/detail.uri?authorId=57202418877</t>
        </is>
      </c>
      <c r="E859" s="336" t="n">
        <v>2</v>
      </c>
      <c r="F859" s="336" t="n">
        <v>4</v>
      </c>
      <c r="G859" s="336" t="n">
        <v>2</v>
      </c>
      <c r="H859" s="13" t="n"/>
      <c r="I859" s="13" t="n"/>
      <c r="J859" s="13" t="n"/>
      <c r="K859" s="13" t="n"/>
      <c r="L859" s="214" t="n"/>
      <c r="M859" s="214" t="n"/>
      <c r="N859" s="214" t="n"/>
      <c r="O859" s="214" t="n"/>
      <c r="P859" s="214" t="n"/>
      <c r="Q859" s="214" t="n"/>
      <c r="R859" s="13" t="inlineStr">
        <is>
          <t>Pluhin, A.</t>
        </is>
      </c>
      <c r="S859" s="13" t="n"/>
      <c r="T859" s="13" t="n"/>
      <c r="U859" s="13" t="n"/>
      <c r="V859" s="13" t="n"/>
      <c r="W859" s="13" t="n"/>
      <c r="X859" s="13" t="n"/>
      <c r="Y859" s="13" t="n"/>
      <c r="Z859" s="13" t="n"/>
    </row>
    <row r="860" ht="15.75" customHeight="1" s="303">
      <c r="A860" s="13" t="n"/>
      <c r="B860" s="23" t="inlineStr">
        <is>
          <t>ПОНОМАРЕНКО ОЛЕКСАНДР</t>
        </is>
      </c>
      <c r="C860" s="13" t="n"/>
      <c r="D860" s="220" t="inlineStr">
        <is>
          <t>https://www.scopus.com/authid/detail.uri?authorId=57215835371</t>
        </is>
      </c>
      <c r="E860" s="336" t="n">
        <v>5</v>
      </c>
      <c r="F860" s="336" t="n">
        <v>26</v>
      </c>
      <c r="G860" s="336" t="n">
        <v>2</v>
      </c>
      <c r="H860" s="13" t="n"/>
      <c r="I860" s="13" t="n"/>
      <c r="J860" s="13" t="n"/>
      <c r="K860" s="13" t="n"/>
      <c r="L860" s="216" t="n"/>
      <c r="M860" s="214" t="n"/>
      <c r="N860" s="214" t="n"/>
      <c r="O860" s="214" t="n"/>
      <c r="P860" s="214" t="n"/>
      <c r="Q860" s="214" t="n"/>
      <c r="R860" s="13" t="inlineStr">
        <is>
          <t>Ponomarenko, O.</t>
        </is>
      </c>
      <c r="S860" s="13" t="n"/>
      <c r="T860" s="13" t="n"/>
      <c r="U860" s="13" t="n"/>
      <c r="V860" s="13" t="n"/>
      <c r="W860" s="13" t="n"/>
      <c r="X860" s="13" t="n"/>
      <c r="Y860" s="13" t="n"/>
      <c r="Z860" s="13" t="n"/>
    </row>
    <row r="861" ht="15.75" customHeight="1" s="303">
      <c r="A861" s="13" t="n"/>
      <c r="B861" s="23" t="inlineStr">
        <is>
          <t>САНДРИКІН ДЕНИС</t>
        </is>
      </c>
      <c r="C861" s="13" t="n"/>
      <c r="D861" s="220" t="inlineStr">
        <is>
          <t>https://www.scopus.com/authid/detail.uri?authorId=57207757448</t>
        </is>
      </c>
      <c r="E861" s="336" t="n">
        <v>5</v>
      </c>
      <c r="F861" s="336" t="n">
        <v>41</v>
      </c>
      <c r="G861" s="336" t="n">
        <v>3</v>
      </c>
      <c r="H861" s="13" t="n"/>
      <c r="I861" s="13" t="n"/>
      <c r="J861" s="13" t="n"/>
      <c r="K861" s="13" t="n"/>
      <c r="L861" s="216" t="n"/>
      <c r="M861" s="214" t="n"/>
      <c r="N861" s="214" t="n"/>
      <c r="O861" s="214" t="n"/>
      <c r="P861" s="214" t="n"/>
      <c r="Q861" s="214" t="n"/>
      <c r="R861" s="13" t="inlineStr">
        <is>
          <t>Sandrkin, D.</t>
        </is>
      </c>
      <c r="S861" s="13" t="n"/>
      <c r="T861" s="13" t="n"/>
      <c r="U861" s="13" t="n"/>
      <c r="V861" s="13" t="n"/>
      <c r="W861" s="13" t="n"/>
      <c r="X861" s="13" t="n"/>
      <c r="Y861" s="13" t="n"/>
      <c r="Z861" s="13" t="n"/>
    </row>
    <row r="862" ht="15.75" customHeight="1" s="303">
      <c r="A862" s="13" t="n"/>
      <c r="B862" s="23" t="inlineStr">
        <is>
          <t>ХУДАЄВА СОФІЯ АНТОНІВНА</t>
        </is>
      </c>
      <c r="C862" s="13" t="n"/>
      <c r="D862" s="220" t="inlineStr">
        <is>
          <t>https://www.scopus.com/authid/detail.uri?authorId=57212031694</t>
        </is>
      </c>
      <c r="E862" s="336" t="n">
        <v>2</v>
      </c>
      <c r="F862" s="336" t="n">
        <v>2</v>
      </c>
      <c r="G862" s="336" t="n">
        <v>1</v>
      </c>
      <c r="H862" s="13" t="n"/>
      <c r="I862" s="13" t="n"/>
      <c r="J862" s="13" t="n"/>
      <c r="K862" s="13" t="n"/>
      <c r="L862" s="216" t="inlineStr">
        <is>
          <t>БМІ</t>
        </is>
      </c>
      <c r="M862" s="214" t="n"/>
      <c r="N862" s="214" t="n"/>
      <c r="O862" s="214" t="n"/>
      <c r="P862" s="214" t="n"/>
      <c r="Q862" s="214" t="n"/>
      <c r="R862" s="13" t="inlineStr">
        <is>
          <t>Khudaieva, S. ;  Khudaieva, Sofiia</t>
        </is>
      </c>
      <c r="S862" s="13" t="n"/>
      <c r="T862" s="13" t="n"/>
      <c r="U862" s="13" t="n"/>
      <c r="V862" s="13" t="n"/>
      <c r="W862" s="13" t="n"/>
      <c r="X862" s="13" t="n"/>
      <c r="Y862" s="13" t="n"/>
      <c r="Z862" s="13" t="n"/>
    </row>
    <row r="863" ht="15.75" customHeight="1" s="303">
      <c r="A863" s="13" t="n"/>
      <c r="B863" s="23" t="inlineStr">
        <is>
          <t>ГУРА ВАДИМ</t>
        </is>
      </c>
      <c r="C863" s="13" t="n"/>
      <c r="D863" s="220" t="inlineStr">
        <is>
          <t>https://www.scopus.com/authid/detail.uri?authorId=57217113461</t>
        </is>
      </c>
      <c r="E863" s="336" t="n">
        <v>1</v>
      </c>
      <c r="F863" s="336" t="n">
        <v>1</v>
      </c>
      <c r="G863" s="336" t="n">
        <v>1</v>
      </c>
      <c r="H863" s="13" t="n"/>
      <c r="I863" s="13" t="n"/>
      <c r="J863" s="13" t="n"/>
      <c r="K863" s="13" t="n"/>
      <c r="L863" s="214" t="n"/>
      <c r="M863" s="214" t="n"/>
      <c r="N863" s="214" t="n"/>
      <c r="O863" s="214" t="n"/>
      <c r="P863" s="214" t="n"/>
      <c r="Q863" s="214" t="n"/>
      <c r="R863" s="13" t="inlineStr">
        <is>
          <t>Gura, V. ;  Gura, Vadim</t>
        </is>
      </c>
      <c r="S863" s="13" t="n"/>
      <c r="T863" s="13" t="n"/>
      <c r="U863" s="13" t="n"/>
      <c r="V863" s="13" t="n"/>
      <c r="W863" s="13" t="n"/>
      <c r="X863" s="13" t="n"/>
      <c r="Y863" s="13" t="n"/>
      <c r="Z863" s="13" t="n"/>
    </row>
    <row r="864" ht="15.75" customHeight="1" s="303">
      <c r="A864" s="13" t="n"/>
      <c r="B864" s="23" t="inlineStr">
        <is>
          <t>ХАХАНОВ ІВАН</t>
        </is>
      </c>
      <c r="C864" s="13" t="n"/>
      <c r="D864" s="13" t="n"/>
      <c r="E864" s="337" t="n"/>
      <c r="F864" s="337" t="n"/>
      <c r="G864" s="337" t="n"/>
      <c r="H864" s="13" t="n"/>
      <c r="I864" s="13" t="n"/>
      <c r="J864" s="13" t="n"/>
      <c r="K864" s="13" t="n"/>
      <c r="L864" s="214" t="n"/>
      <c r="M864" s="214" t="n"/>
      <c r="N864" s="214" t="n"/>
      <c r="O864" s="214" t="n"/>
      <c r="P864" s="214" t="n"/>
      <c r="Q864" s="214" t="n"/>
      <c r="R864" s="13" t="inlineStr">
        <is>
          <t>Hahanov, I. ;  Hahanov, Ivan</t>
        </is>
      </c>
      <c r="S864" s="13" t="n"/>
      <c r="T864" s="13" t="n"/>
      <c r="U864" s="13" t="n"/>
      <c r="V864" s="13" t="n"/>
      <c r="W864" s="13" t="n"/>
      <c r="X864" s="13" t="n"/>
      <c r="Y864" s="13" t="n"/>
      <c r="Z864" s="13" t="n"/>
    </row>
    <row r="865" ht="15.75" customHeight="1" s="303">
      <c r="A865" s="13" t="n"/>
      <c r="B865" s="23" t="inlineStr">
        <is>
          <t>БРАЖНІКОВА ЄЛИЗАВЕТА</t>
        </is>
      </c>
      <c r="C865" s="13" t="n"/>
      <c r="D865" s="220" t="inlineStr">
        <is>
          <t>https://www.scopus.com/authid/detail.uri?authorId=57204557798</t>
        </is>
      </c>
      <c r="E865" s="336" t="n">
        <v>4</v>
      </c>
      <c r="F865" s="336" t="n">
        <v>14</v>
      </c>
      <c r="G865" s="336" t="n">
        <v>2</v>
      </c>
      <c r="H865" s="13" t="n"/>
      <c r="I865" s="13" t="n"/>
      <c r="J865" s="13" t="n"/>
      <c r="K865" s="13" t="n"/>
      <c r="L865" s="216" t="n"/>
      <c r="M865" s="214" t="n"/>
      <c r="N865" s="214" t="n"/>
      <c r="O865" s="214" t="n"/>
      <c r="P865" s="214" t="n"/>
      <c r="Q865" s="214" t="n"/>
      <c r="R865" s="13" t="inlineStr">
        <is>
          <t>Brazhnykova, Y. ;  Brazhnykova, Yelizaveta</t>
        </is>
      </c>
      <c r="S865" s="13" t="n"/>
      <c r="T865" s="13" t="n"/>
      <c r="U865" s="13" t="n"/>
      <c r="V865" s="13" t="n"/>
      <c r="W865" s="13" t="n"/>
      <c r="X865" s="13" t="n"/>
      <c r="Y865" s="13" t="n"/>
      <c r="Z865" s="13" t="n"/>
    </row>
    <row r="866" ht="15.75" customHeight="1" s="303">
      <c r="A866" s="13" t="n"/>
      <c r="B866" s="23" t="inlineStr">
        <is>
          <t>ЯЦЕНКО БОГДАН</t>
        </is>
      </c>
      <c r="C866" s="13" t="n"/>
      <c r="D866" s="220" t="inlineStr">
        <is>
          <t>https://www.scopus.com/authid/detail.uri?authorId=57217114486</t>
        </is>
      </c>
      <c r="E866" s="336" t="n">
        <v>1</v>
      </c>
      <c r="F866" s="336" t="n">
        <v>4</v>
      </c>
      <c r="G866" s="336" t="n">
        <v>1</v>
      </c>
      <c r="H866" s="13" t="n"/>
      <c r="I866" s="13" t="n"/>
      <c r="J866" s="13" t="n"/>
      <c r="K866" s="13" t="n"/>
      <c r="L866" s="214" t="n"/>
      <c r="M866" s="214" t="n"/>
      <c r="N866" s="214" t="n"/>
      <c r="O866" s="214" t="n"/>
      <c r="P866" s="214" t="n"/>
      <c r="Q866" s="214" t="n"/>
      <c r="R866" s="13" t="inlineStr">
        <is>
          <t>Yatsenko, B. ; Yatsenko, Bohdan</t>
        </is>
      </c>
      <c r="S866" s="13" t="n"/>
      <c r="T866" s="13" t="n"/>
      <c r="U866" s="13" t="n"/>
      <c r="V866" s="13" t="n"/>
      <c r="W866" s="13" t="n"/>
      <c r="X866" s="13" t="n"/>
      <c r="Y866" s="13" t="n"/>
      <c r="Z866" s="13" t="n"/>
    </row>
    <row r="867" ht="15.75" customHeight="1" s="303">
      <c r="A867" s="13" t="n"/>
      <c r="B867" s="23" t="inlineStr">
        <is>
          <t>СНІСАР СТАНІСЛАВ МИХАЙЛОВИЧ</t>
        </is>
      </c>
      <c r="C867" s="13" t="n"/>
      <c r="D867" s="220" t="inlineStr">
        <is>
          <t>https://www.scopus.com/authid/detail.uri?authorId=57201726253</t>
        </is>
      </c>
      <c r="E867" s="336" t="n">
        <v>6</v>
      </c>
      <c r="F867" s="336" t="n">
        <v>16</v>
      </c>
      <c r="G867" s="336" t="n">
        <v>3</v>
      </c>
      <c r="H867" s="13" t="n"/>
      <c r="I867" s="13" t="n"/>
      <c r="J867" s="13" t="n"/>
      <c r="K867" s="13" t="n"/>
      <c r="L867" s="214" t="n"/>
      <c r="M867" s="214" t="n"/>
      <c r="N867" s="214" t="n"/>
      <c r="O867" s="214" t="n"/>
      <c r="P867" s="214" t="n"/>
      <c r="Q867" s="214" t="n"/>
      <c r="R867" s="13" t="inlineStr">
        <is>
          <t>Snisar, S. ;  Snisar, Stanislav</t>
        </is>
      </c>
      <c r="S867" s="13" t="n"/>
      <c r="T867" s="13" t="n"/>
      <c r="U867" s="13" t="n"/>
      <c r="V867" s="13" t="n"/>
      <c r="W867" s="13" t="n"/>
      <c r="X867" s="13" t="n"/>
      <c r="Y867" s="13" t="n"/>
      <c r="Z867" s="13" t="n"/>
    </row>
    <row r="868" ht="15.75" customHeight="1" s="303">
      <c r="A868" s="13" t="n"/>
      <c r="B868" s="23" t="inlineStr">
        <is>
          <t>ЖИРНОВ ВОЛОДИМИР ВІТАЛІЙОВИЧ</t>
        </is>
      </c>
      <c r="C868" s="13" t="n"/>
      <c r="D868" s="220" t="inlineStr">
        <is>
          <t>https://www.scopus.com/authid/detail.uri?authorId=56439217100</t>
        </is>
      </c>
      <c r="E868" s="336" t="n">
        <v>21</v>
      </c>
      <c r="F868" s="336" t="n">
        <v>44</v>
      </c>
      <c r="G868" s="336" t="n">
        <v>5</v>
      </c>
      <c r="H868" s="13" t="n"/>
      <c r="I868" s="13" t="n"/>
      <c r="J868" s="13" t="n"/>
      <c r="K868" s="13" t="n"/>
      <c r="L868" s="214" t="inlineStr">
        <is>
          <t>НДЦ</t>
        </is>
      </c>
      <c r="M868" s="214" t="n"/>
      <c r="N868" s="214" t="n"/>
      <c r="O868" s="214" t="n"/>
      <c r="P868" s="214" t="n"/>
      <c r="Q868" s="214" t="n"/>
      <c r="R868" s="13" t="inlineStr">
        <is>
          <t>Zhyrnov, V. ;  Zhyrnov, Volodymyr</t>
        </is>
      </c>
      <c r="S868" s="13" t="n"/>
      <c r="T868" s="13" t="n"/>
      <c r="U868" s="13" t="n"/>
      <c r="V868" s="13" t="n"/>
      <c r="W868" s="13" t="n"/>
      <c r="X868" s="13" t="n"/>
      <c r="Y868" s="13" t="n"/>
      <c r="Z868" s="13" t="n"/>
    </row>
    <row r="869" ht="15.75" customHeight="1" s="303">
      <c r="A869" s="13" t="n"/>
      <c r="B869" s="23" t="inlineStr">
        <is>
          <t>ХИМЕНКО ВІКТОРІЯ ВІКТОРІВНА</t>
        </is>
      </c>
      <c r="C869" s="13" t="n"/>
      <c r="D869" s="220" t="inlineStr">
        <is>
          <t>https://www.scopus.com/authid/detail.uri?authorId=57193611042</t>
        </is>
      </c>
      <c r="E869" s="336" t="n">
        <v>13</v>
      </c>
      <c r="F869" s="336" t="n">
        <v>38</v>
      </c>
      <c r="G869" s="336" t="n">
        <v>2</v>
      </c>
      <c r="H869" s="13" t="n"/>
      <c r="I869" s="13" t="n"/>
      <c r="J869" s="13" t="n"/>
      <c r="K869" s="13" t="n"/>
      <c r="L869" s="214" t="inlineStr">
        <is>
          <t>ІМІ</t>
        </is>
      </c>
      <c r="M869" s="214" t="inlineStr">
        <is>
          <t>information and Network Engineering Department</t>
        </is>
      </c>
      <c r="N869" s="214" t="n"/>
      <c r="O869" s="214" t="n"/>
      <c r="P869" s="214" t="n"/>
      <c r="Q869" s="214" t="n"/>
      <c r="R869" s="13" t="inlineStr">
        <is>
          <t xml:space="preserve">Himenko, V. ; Himenko, Victoriya ; </t>
        </is>
      </c>
      <c r="S869" s="13" t="n"/>
      <c r="T869" s="13" t="n"/>
      <c r="U869" s="13" t="n"/>
      <c r="V869" s="13" t="n"/>
      <c r="W869" s="13" t="n"/>
      <c r="X869" s="13" t="n"/>
      <c r="Y869" s="13" t="n"/>
      <c r="Z869" s="13" t="n"/>
    </row>
    <row r="870" ht="15.75" customHeight="1" s="303">
      <c r="A870" s="13" t="n"/>
      <c r="B870" s="23" t="inlineStr">
        <is>
          <t>ПРОХОРОВ ВАЛЕРІЙ ПАВЛОВИЧ</t>
        </is>
      </c>
      <c r="C870" s="13" t="n"/>
      <c r="D870" s="220" t="inlineStr">
        <is>
          <t>https://www.scopus.com/authid/detail.uri?authorId=57191573314</t>
        </is>
      </c>
      <c r="E870" s="336" t="n">
        <v>7</v>
      </c>
      <c r="F870" s="336" t="n">
        <v>7</v>
      </c>
      <c r="G870" s="336" t="n">
        <v>2</v>
      </c>
      <c r="H870" s="13" t="n"/>
      <c r="I870" s="13" t="n"/>
      <c r="J870" s="13" t="n"/>
      <c r="K870" s="13" t="n"/>
      <c r="L870" s="214" t="inlineStr">
        <is>
          <t>НДЧ</t>
        </is>
      </c>
      <c r="M870" s="214" t="n"/>
      <c r="N870" s="214" t="n"/>
      <c r="O870" s="214" t="n"/>
      <c r="P870" s="214" t="n"/>
      <c r="Q870" s="214" t="n"/>
      <c r="R870" s="13" t="inlineStr">
        <is>
          <t>Prokhorov, V.P.</t>
        </is>
      </c>
      <c r="S870" s="13" t="n"/>
      <c r="T870" s="13" t="n"/>
      <c r="U870" s="13" t="n"/>
      <c r="V870" s="13" t="n"/>
      <c r="W870" s="13" t="n"/>
      <c r="X870" s="13" t="n"/>
      <c r="Y870" s="13" t="n"/>
      <c r="Z870" s="13" t="n"/>
    </row>
    <row r="871" ht="15.75" customHeight="1" s="303">
      <c r="A871" s="13" t="n"/>
      <c r="B871" s="23" t="inlineStr">
        <is>
          <t>ШАТАЛОВ ОЛЕКСІЙ ВІКТОРОВИЧ</t>
        </is>
      </c>
      <c r="C871" s="13" t="n"/>
      <c r="D871" s="220" t="inlineStr">
        <is>
          <t>https://www.scopus.com/authid/detail.uri?authorId=57217115734</t>
        </is>
      </c>
      <c r="E871" s="336" t="n">
        <v>6</v>
      </c>
      <c r="F871" s="336" t="n">
        <v>1</v>
      </c>
      <c r="G871" s="336" t="n">
        <v>1</v>
      </c>
      <c r="H871" s="13" t="n"/>
      <c r="I871" s="13" t="n"/>
      <c r="J871" s="13" t="n"/>
      <c r="K871" s="13" t="n"/>
      <c r="L871" s="214" t="n"/>
      <c r="M871" s="214" t="n"/>
      <c r="N871" s="214" t="n"/>
      <c r="O871" s="214" t="n"/>
      <c r="P871" s="214" t="n"/>
      <c r="Q871" s="214" t="n"/>
      <c r="R871" s="13" t="inlineStr">
        <is>
          <t>Shatalov, O.V.</t>
        </is>
      </c>
      <c r="S871" s="13" t="n"/>
      <c r="T871" s="13" t="n"/>
      <c r="U871" s="13" t="n"/>
      <c r="V871" s="13" t="n"/>
      <c r="W871" s="13" t="n"/>
      <c r="X871" s="13" t="n"/>
      <c r="Y871" s="13" t="n"/>
      <c r="Z871" s="13" t="n"/>
    </row>
    <row r="872" ht="15.75" customHeight="1" s="303">
      <c r="A872" s="13" t="n"/>
      <c r="B872" s="23" t="inlineStr">
        <is>
          <t>КОНЧАКОВСЬКА ОКСАНА СЕРГІЇВНА</t>
        </is>
      </c>
      <c r="C872" s="13" t="n"/>
      <c r="D872" s="220" t="inlineStr">
        <is>
          <t>https://www.scopus.com/authid/detail.uri?authorId=57225020433</t>
        </is>
      </c>
      <c r="E872" s="336" t="n">
        <v>1</v>
      </c>
      <c r="F872" s="336" t="n">
        <v>0</v>
      </c>
      <c r="G872" s="336" t="n">
        <v>0</v>
      </c>
      <c r="H872" s="13" t="n"/>
      <c r="I872" s="13" t="n"/>
      <c r="J872" s="13" t="n"/>
      <c r="K872" s="13" t="n"/>
      <c r="L872" s="214" t="n"/>
      <c r="M872" s="214" t="n"/>
      <c r="N872" s="214" t="n"/>
      <c r="O872" s="214" t="n"/>
      <c r="P872" s="214" t="n"/>
      <c r="Q872" s="214" t="n"/>
      <c r="R872" s="13" t="inlineStr">
        <is>
          <t>Konchakovska, O.</t>
        </is>
      </c>
      <c r="S872" s="13" t="n"/>
      <c r="T872" s="13" t="n"/>
      <c r="U872" s="13" t="n"/>
      <c r="V872" s="13" t="n"/>
      <c r="W872" s="13" t="n"/>
      <c r="X872" s="13" t="n"/>
      <c r="Y872" s="13" t="n"/>
      <c r="Z872" s="13" t="n"/>
    </row>
    <row r="873" ht="15.75" customHeight="1" s="303">
      <c r="A873" s="13" t="n"/>
      <c r="B873" s="23" t="inlineStr">
        <is>
          <t>РОМАШОВ ЮРІЙ ВОЛОДИМИРОВИЧ</t>
        </is>
      </c>
      <c r="C873" s="13" t="n"/>
      <c r="D873" s="220" t="inlineStr">
        <is>
          <t>https://www.scopus.com/authid/detail.uri?authorId=6602890228</t>
        </is>
      </c>
      <c r="E873" s="336" t="n">
        <v>19</v>
      </c>
      <c r="F873" s="336" t="n">
        <v>24</v>
      </c>
      <c r="G873" s="336" t="n">
        <v>3</v>
      </c>
      <c r="H873" s="13" t="n"/>
      <c r="I873" s="13" t="n"/>
      <c r="J873" s="13" t="n"/>
      <c r="K873" s="13" t="n"/>
      <c r="L873" s="44" t="inlineStr">
        <is>
          <t>КІТАМ</t>
        </is>
      </c>
      <c r="M873" s="214" t="n"/>
      <c r="N873" s="214" t="n"/>
      <c r="O873" s="214" t="n"/>
      <c r="P873" s="214" t="n"/>
      <c r="Q873" s="214" t="n"/>
      <c r="R873" s="13" t="inlineStr">
        <is>
          <t>Romashov, Y. ; Romashov, Yu.V. ; Yurii, R. ; Romashov, Yurii</t>
        </is>
      </c>
      <c r="S873" s="13" t="n"/>
      <c r="T873" s="13" t="n"/>
      <c r="U873" s="13" t="n"/>
      <c r="V873" s="13" t="n"/>
      <c r="W873" s="13" t="n"/>
      <c r="X873" s="13" t="n"/>
      <c r="Y873" s="13" t="n"/>
      <c r="Z873" s="13" t="n"/>
    </row>
    <row r="874" ht="15.75" customHeight="1" s="303">
      <c r="A874" s="13" t="n"/>
      <c r="B874" s="23" t="inlineStr">
        <is>
          <t>КІРЯК АНАСТАСІЯ ОЛЕКСІЇВНА</t>
        </is>
      </c>
      <c r="C874" s="13" t="n"/>
      <c r="D874" s="220" t="inlineStr">
        <is>
          <t>https://www.scopus.com/authid/detail.uri?authorId=16304074400</t>
        </is>
      </c>
      <c r="E874" s="336" t="n">
        <v>2</v>
      </c>
      <c r="F874" s="336" t="n">
        <v>0</v>
      </c>
      <c r="G874" s="336" t="n">
        <v>0</v>
      </c>
      <c r="H874" s="13" t="n"/>
      <c r="I874" s="13" t="n"/>
      <c r="J874" s="13" t="n"/>
      <c r="K874" s="13" t="n"/>
      <c r="L874" s="216" t="n"/>
      <c r="M874" s="214" t="n"/>
      <c r="N874" s="214" t="n"/>
      <c r="O874" s="214" t="n"/>
      <c r="P874" s="214" t="n"/>
      <c r="Q874" s="214" t="n"/>
      <c r="R874" s="13" t="inlineStr">
        <is>
          <t>Kiriak, A.</t>
        </is>
      </c>
      <c r="S874" s="13" t="n"/>
      <c r="T874" s="13" t="n"/>
      <c r="U874" s="13" t="n"/>
      <c r="V874" s="13" t="n"/>
      <c r="W874" s="13" t="n"/>
      <c r="X874" s="13" t="n"/>
      <c r="Y874" s="13" t="n"/>
      <c r="Z874" s="13" t="n"/>
    </row>
    <row r="875" ht="15.75" customHeight="1" s="303">
      <c r="A875" s="13" t="n"/>
      <c r="B875" s="23" t="inlineStr">
        <is>
          <t xml:space="preserve">ОЛІЙНИК КИРИЛО ОЛЕГОВИЧ </t>
        </is>
      </c>
      <c r="C875" s="13" t="n"/>
      <c r="D875" s="220" t="inlineStr">
        <is>
          <t>https://www.scopus.com/authid/detail.uri?origin=resultslist&amp;authorId=57216897253&amp;zone=</t>
        </is>
      </c>
      <c r="E875" s="336" t="n">
        <v>2</v>
      </c>
      <c r="F875" s="336" t="n">
        <v>3</v>
      </c>
      <c r="G875" s="336" t="n">
        <v>1</v>
      </c>
      <c r="H875" s="13" t="n"/>
      <c r="I875" s="13" t="n"/>
      <c r="J875" s="13" t="n"/>
      <c r="K875" s="13" t="n"/>
      <c r="L875" s="216" t="n"/>
      <c r="M875" s="214" t="n"/>
      <c r="N875" s="214" t="n"/>
      <c r="O875" s="214" t="n"/>
      <c r="P875" s="214" t="n"/>
      <c r="Q875" s="214" t="n"/>
      <c r="R875" s="13" t="inlineStr">
        <is>
          <t>Oliinyk, Kyrylo ; Oliinyk, K</t>
        </is>
      </c>
      <c r="S875" s="13" t="n"/>
      <c r="T875" s="13" t="n"/>
      <c r="U875" s="13" t="n"/>
      <c r="V875" s="13" t="n"/>
      <c r="W875" s="13" t="n"/>
      <c r="X875" s="13" t="n"/>
      <c r="Y875" s="13" t="n"/>
      <c r="Z875" s="13" t="n"/>
    </row>
    <row r="876" ht="15.75" customHeight="1" s="303">
      <c r="A876" s="13" t="n"/>
      <c r="B876" s="23" t="inlineStr">
        <is>
          <t xml:space="preserve">НЕУМИВАКІНА ОЛЬГА ЄВГЕНІЇВНА </t>
        </is>
      </c>
      <c r="C876" s="13" t="n"/>
      <c r="D876" s="220" t="inlineStr">
        <is>
          <t>https://www.scopus.com/authid/detail.uri?authorId=57196296954</t>
        </is>
      </c>
      <c r="E876" s="336" t="n">
        <v>2</v>
      </c>
      <c r="F876" s="336" t="n">
        <v>3</v>
      </c>
      <c r="G876" s="336" t="n">
        <v>1</v>
      </c>
      <c r="H876" s="13" t="n"/>
      <c r="I876" s="13" t="n"/>
      <c r="J876" s="13" t="n"/>
      <c r="K876" s="13" t="n"/>
      <c r="L876" s="214" t="n"/>
      <c r="M876" s="214" t="n"/>
      <c r="N876" s="214" t="n"/>
      <c r="O876" s="214" t="n"/>
      <c r="P876" s="214" t="n"/>
      <c r="Q876" s="214" t="n"/>
      <c r="R876" s="13" t="inlineStr">
        <is>
          <t>Neumyvakina, O.</t>
        </is>
      </c>
      <c r="S876" s="13" t="n"/>
      <c r="T876" s="13" t="n"/>
      <c r="U876" s="13" t="n"/>
      <c r="V876" s="13" t="n"/>
      <c r="W876" s="13" t="n"/>
      <c r="X876" s="13" t="n"/>
      <c r="Y876" s="13" t="n"/>
      <c r="Z876" s="13" t="n"/>
    </row>
    <row r="877" ht="15.75" customHeight="1" s="303">
      <c r="A877" s="13" t="n"/>
      <c r="B877" s="23" t="inlineStr">
        <is>
          <t>ШТАНГЕЙ БОРИС ГЕНАДІЙОВИЧ</t>
        </is>
      </c>
      <c r="C877" s="13" t="n"/>
      <c r="D877" s="220" t="inlineStr">
        <is>
          <t>https://www.scopus.com/authid/detail.uri?authorId=57219986510</t>
        </is>
      </c>
      <c r="E877" s="336" t="n">
        <v>1</v>
      </c>
      <c r="F877" s="336" t="n">
        <v>0</v>
      </c>
      <c r="G877" s="336" t="n">
        <v>0</v>
      </c>
      <c r="H877" s="13" t="n"/>
      <c r="I877" s="13" t="n"/>
      <c r="J877" s="13" t="n"/>
      <c r="K877" s="13" t="n"/>
      <c r="L877" s="216" t="n"/>
      <c r="M877" s="214" t="n"/>
      <c r="N877" s="214" t="n"/>
      <c r="O877" s="214" t="n"/>
      <c r="P877" s="214" t="n"/>
      <c r="Q877" s="214" t="n"/>
      <c r="R877" s="13" t="inlineStr">
        <is>
          <t>Shtangei, B.</t>
        </is>
      </c>
      <c r="S877" s="13" t="n"/>
      <c r="T877" s="13" t="n"/>
      <c r="U877" s="13" t="n"/>
      <c r="V877" s="13" t="n"/>
      <c r="W877" s="13" t="n"/>
      <c r="X877" s="13" t="n"/>
      <c r="Y877" s="13" t="n"/>
      <c r="Z877" s="13" t="n"/>
    </row>
    <row r="878" ht="15.75" customHeight="1" s="303">
      <c r="A878" s="13" t="n"/>
      <c r="B878" s="23" t="inlineStr">
        <is>
          <t>ВАЛЕРІЙ ІВАНОВИЧ ЗАРИЦЬКИЙ</t>
        </is>
      </c>
      <c r="C878" s="13" t="n"/>
      <c r="D878" s="13" t="n"/>
      <c r="E878" s="337" t="n"/>
      <c r="F878" s="337" t="n"/>
      <c r="G878" s="337" t="n"/>
      <c r="H878" s="13" t="n"/>
      <c r="I878" s="13" t="n"/>
      <c r="J878" s="13" t="n"/>
      <c r="K878" s="13" t="n"/>
      <c r="L878" s="214" t="inlineStr">
        <is>
          <t>ПНДЛ АСУ</t>
        </is>
      </c>
      <c r="M878" s="214" t="n"/>
      <c r="N878" s="214" t="n"/>
      <c r="O878" s="214" t="n"/>
      <c r="P878" s="214" t="n"/>
      <c r="Q878" s="214" t="n"/>
      <c r="R878" s="13" t="inlineStr">
        <is>
          <t>Zarytskyi, V.I. ;  Zarytskyi, Valeriy, I</t>
        </is>
      </c>
      <c r="S878" s="13" t="n"/>
      <c r="T878" s="13" t="n"/>
      <c r="U878" s="13" t="n"/>
      <c r="V878" s="13" t="n"/>
      <c r="W878" s="13" t="n"/>
      <c r="X878" s="13" t="n"/>
      <c r="Y878" s="13" t="n"/>
      <c r="Z878" s="13" t="n"/>
    </row>
    <row r="879" ht="15.75" customHeight="1" s="303">
      <c r="A879" s="13" t="n"/>
      <c r="B879" s="23" t="inlineStr">
        <is>
          <t>СТЕЦЕНКО ПАВЛО ІГОРОВИЧ</t>
        </is>
      </c>
      <c r="C879" s="13" t="n"/>
      <c r="D879" s="220" t="inlineStr">
        <is>
          <t>https://www.scopus.com/authid/detail.uri?origin=resultslist&amp;authorId=57219777391&amp;zone=</t>
        </is>
      </c>
      <c r="E879" s="336" t="n">
        <v>1</v>
      </c>
      <c r="F879" s="336" t="n">
        <v>0</v>
      </c>
      <c r="G879" s="336" t="n">
        <v>0</v>
      </c>
      <c r="H879" s="13" t="n"/>
      <c r="I879" s="13" t="n"/>
      <c r="J879" s="13" t="n"/>
      <c r="K879" s="13" t="n"/>
      <c r="L879" s="216" t="n"/>
      <c r="M879" s="214" t="n"/>
      <c r="N879" s="214" t="n"/>
      <c r="O879" s="214" t="n"/>
      <c r="P879" s="214" t="n"/>
      <c r="Q879" s="214" t="n"/>
      <c r="R879" s="13" t="inlineStr">
        <is>
          <t>Stetsenko, P.</t>
        </is>
      </c>
      <c r="S879" s="13" t="n"/>
      <c r="T879" s="13" t="n"/>
      <c r="U879" s="13" t="n"/>
      <c r="V879" s="13" t="n"/>
      <c r="W879" s="13" t="n"/>
      <c r="X879" s="13" t="n"/>
      <c r="Y879" s="13" t="n"/>
      <c r="Z879" s="13" t="n"/>
    </row>
    <row r="880" ht="15.75" customHeight="1" s="303">
      <c r="A880" s="13" t="n"/>
      <c r="B880" s="23" t="inlineStr">
        <is>
          <t>ЛИТЯГА ОЛЕКСАНДР П.</t>
        </is>
      </c>
      <c r="C880" s="13" t="n"/>
      <c r="D880" s="220" t="inlineStr">
        <is>
          <t>https://www.scopus.com/authid/detail.uri?authorId=9534102000</t>
        </is>
      </c>
      <c r="E880" s="336" t="n">
        <v>10</v>
      </c>
      <c r="F880" s="336" t="n">
        <v>17</v>
      </c>
      <c r="G880" s="336" t="n">
        <v>2</v>
      </c>
      <c r="H880" s="13" t="n"/>
      <c r="I880" s="13" t="n"/>
      <c r="J880" s="13" t="n"/>
      <c r="K880" s="13" t="n"/>
      <c r="L880" s="214" t="n"/>
      <c r="M880" s="214" t="n"/>
      <c r="N880" s="214" t="n"/>
      <c r="O880" s="214" t="n"/>
      <c r="P880" s="214" t="n"/>
      <c r="Q880" s="214" t="n"/>
      <c r="R880" s="13" t="inlineStr">
        <is>
          <t>Lytyuga, A.</t>
        </is>
      </c>
      <c r="S880" s="13" t="n"/>
      <c r="T880" s="13" t="n"/>
      <c r="U880" s="13" t="n"/>
      <c r="V880" s="13" t="n"/>
      <c r="W880" s="13" t="n"/>
      <c r="X880" s="13" t="n"/>
      <c r="Y880" s="13" t="n"/>
      <c r="Z880" s="13" t="n"/>
    </row>
    <row r="881" ht="15.75" customHeight="1" s="303">
      <c r="A881" s="13" t="n"/>
      <c r="B881" s="23" t="inlineStr">
        <is>
          <t>КАЛМИКОВ ОЛЕКСАНДР</t>
        </is>
      </c>
      <c r="C881" s="13" t="n"/>
      <c r="D881" s="220" t="inlineStr">
        <is>
          <t>https://www.scopus.com/authid/detail.uri?authorId=20433427600</t>
        </is>
      </c>
      <c r="E881" s="336" t="n">
        <v>1</v>
      </c>
      <c r="F881" s="336" t="n">
        <v>1</v>
      </c>
      <c r="G881" s="336" t="n">
        <v>1</v>
      </c>
      <c r="H881" s="13" t="n"/>
      <c r="I881" s="13" t="n"/>
      <c r="J881" s="13" t="n"/>
      <c r="K881" s="13" t="n"/>
      <c r="L881" s="44" t="inlineStr">
        <is>
          <t>МЕЕПП</t>
        </is>
      </c>
      <c r="M881" s="214" t="n"/>
      <c r="N881" s="214" t="n"/>
      <c r="O881" s="214" t="n"/>
      <c r="P881" s="214" t="n"/>
      <c r="Q881" s="214" t="n"/>
      <c r="R881" s="13" t="inlineStr">
        <is>
          <t>Kalmykov, A.</t>
        </is>
      </c>
      <c r="S881" s="13" t="n"/>
      <c r="T881" s="13" t="n"/>
      <c r="U881" s="13" t="n"/>
      <c r="V881" s="13" t="n"/>
      <c r="W881" s="13" t="n"/>
      <c r="X881" s="13" t="n"/>
      <c r="Y881" s="13" t="n"/>
      <c r="Z881" s="13" t="n"/>
    </row>
    <row r="882" ht="15.75" customHeight="1" s="303">
      <c r="A882" s="13" t="n"/>
      <c r="B882" s="23" t="inlineStr">
        <is>
          <t xml:space="preserve">ПОДПРУЖНИКОВ ПЕТРО МИХАЙЛОВИЧ </t>
        </is>
      </c>
      <c r="C882" s="13" t="n"/>
      <c r="D882" s="220" t="inlineStr">
        <is>
          <t>https://www.scopus.com/authid/detail.uri?authorId=57218347417</t>
        </is>
      </c>
      <c r="E882" s="336" t="n">
        <v>1</v>
      </c>
      <c r="F882" s="336" t="n">
        <v>2</v>
      </c>
      <c r="G882" s="336" t="n">
        <v>1</v>
      </c>
      <c r="H882" s="13" t="n"/>
      <c r="I882" s="13" t="n"/>
      <c r="J882" s="13" t="n"/>
      <c r="K882" s="13" t="n"/>
      <c r="L882" s="228" t="inlineStr">
        <is>
          <t>Начальник спеціального навчально-реабілітаційного відділу супроводу студентів з особливими освітніми потребами</t>
        </is>
      </c>
      <c r="M882" s="214" t="n"/>
      <c r="N882" s="214" t="n"/>
      <c r="O882" s="214" t="n"/>
      <c r="P882" s="214" t="n"/>
      <c r="Q882" s="214" t="n"/>
      <c r="R882" s="13" t="inlineStr">
        <is>
          <t>Podpruzhnykov, P.Рњ. ; Podpruzhnykov, P.М.</t>
        </is>
      </c>
      <c r="S882" s="13" t="n"/>
      <c r="T882" s="13" t="n"/>
      <c r="U882" s="13" t="n"/>
      <c r="V882" s="13" t="n"/>
      <c r="W882" s="13" t="n"/>
      <c r="X882" s="13" t="n"/>
      <c r="Y882" s="13" t="n"/>
      <c r="Z882" s="13" t="n"/>
    </row>
    <row r="883" ht="15.75" customHeight="1" s="303">
      <c r="A883" s="13" t="n"/>
      <c r="B883" s="23" t="inlineStr">
        <is>
          <t>BEKUZAROV, M.</t>
        </is>
      </c>
      <c r="C883" s="13" t="n"/>
      <c r="D883" s="222" t="inlineStr">
        <is>
          <t>https://www.scopus.com/authid/detail.uri?authorId=57249217500</t>
        </is>
      </c>
      <c r="E883" s="336" t="n">
        <v>1</v>
      </c>
      <c r="F883" s="336" t="n">
        <v>0</v>
      </c>
      <c r="G883" s="336" t="n">
        <v>0</v>
      </c>
      <c r="H883" s="13" t="n"/>
      <c r="I883" s="13" t="n"/>
      <c r="J883" s="13" t="n"/>
      <c r="K883" s="13" t="n"/>
      <c r="L883" s="214" t="n"/>
      <c r="M883" s="214" t="n"/>
      <c r="N883" s="214" t="n"/>
      <c r="O883" s="214" t="n"/>
      <c r="P883" s="214" t="n"/>
      <c r="Q883" s="214" t="n"/>
      <c r="R883" s="74" t="inlineStr">
        <is>
          <t>Bekuzarov, M.</t>
        </is>
      </c>
      <c r="S883" s="13" t="n"/>
      <c r="T883" s="13" t="n"/>
      <c r="U883" s="13" t="n"/>
      <c r="V883" s="13" t="n"/>
      <c r="W883" s="13" t="n"/>
      <c r="X883" s="13" t="n"/>
      <c r="Y883" s="13" t="n"/>
      <c r="Z883" s="13" t="n"/>
    </row>
    <row r="884" ht="15.75" customHeight="1" s="303">
      <c r="A884" s="13" t="n"/>
      <c r="B884" s="23" t="inlineStr">
        <is>
          <t>ЗАВОЛОДЬКО ГАННА ЕДВАРДІВНА</t>
        </is>
      </c>
      <c r="C884" s="13" t="n"/>
      <c r="D884" s="220" t="inlineStr">
        <is>
          <t>https://www.scopus.com/authid/detail.uri?authorId=57191954688</t>
        </is>
      </c>
      <c r="E884" s="336" t="n">
        <v>31</v>
      </c>
      <c r="F884" s="336" t="n">
        <v>259</v>
      </c>
      <c r="G884" s="336" t="n">
        <v>12</v>
      </c>
      <c r="H884" s="13" t="n"/>
      <c r="I884" s="13" t="n"/>
      <c r="J884" s="13" t="n"/>
      <c r="K884" s="13" t="n"/>
      <c r="L884" s="214" t="n"/>
      <c r="M884" s="214" t="inlineStr">
        <is>
          <t>возм политех</t>
        </is>
      </c>
      <c r="N884" s="214" t="n"/>
      <c r="O884" s="214" t="n"/>
      <c r="P884" s="214" t="n"/>
      <c r="Q884" s="214" t="n"/>
      <c r="R884" s="13" t="inlineStr">
        <is>
          <t>Zavolodko, G. ;  Zavolodko, Ganna</t>
        </is>
      </c>
      <c r="S884" s="13" t="n"/>
      <c r="T884" s="13" t="n"/>
      <c r="U884" s="13" t="n"/>
      <c r="V884" s="13" t="n"/>
      <c r="W884" s="13" t="n"/>
      <c r="X884" s="13" t="n"/>
      <c r="Y884" s="13" t="n"/>
      <c r="Z884" s="13" t="n"/>
    </row>
    <row r="885" ht="15.75" customHeight="1" s="303">
      <c r="A885" s="13" t="n"/>
      <c r="B885" s="23" t="inlineStr">
        <is>
          <t>СЕЛІВАНОВ КОСТЯНТИН</t>
        </is>
      </c>
      <c r="C885" s="13" t="n"/>
      <c r="D885" s="220" t="inlineStr">
        <is>
          <t>https://www.scopus.com/authid/detail.uri?authorId=57211294639</t>
        </is>
      </c>
      <c r="E885" s="336" t="n">
        <v>5</v>
      </c>
      <c r="F885" s="336" t="n">
        <v>37</v>
      </c>
      <c r="G885" s="336" t="n">
        <v>3</v>
      </c>
      <c r="H885" s="13" t="n"/>
      <c r="I885" s="13" t="n"/>
      <c r="J885" s="13" t="n"/>
      <c r="K885" s="13" t="n"/>
      <c r="L885" s="216" t="n"/>
      <c r="M885" s="214" t="inlineStr">
        <is>
          <t>возм политех</t>
        </is>
      </c>
      <c r="N885" s="214" t="n"/>
      <c r="O885" s="214" t="n"/>
      <c r="P885" s="214" t="n"/>
      <c r="Q885" s="214" t="n"/>
      <c r="R885" s="13" t="inlineStr">
        <is>
          <t>Sielivanov, K.</t>
        </is>
      </c>
      <c r="S885" s="13" t="n"/>
      <c r="T885" s="13" t="n"/>
      <c r="U885" s="13" t="n"/>
      <c r="V885" s="13" t="n"/>
      <c r="W885" s="13" t="n"/>
      <c r="X885" s="13" t="n"/>
      <c r="Y885" s="13" t="n"/>
      <c r="Z885" s="13" t="n"/>
    </row>
    <row r="886" ht="15.75" customHeight="1" s="303">
      <c r="A886" s="13" t="n"/>
      <c r="B886" s="23" t="inlineStr">
        <is>
          <t xml:space="preserve">БУДКО АННА </t>
        </is>
      </c>
      <c r="C886" s="13" t="n"/>
      <c r="D886" s="220" t="inlineStr">
        <is>
          <t>https://www.scopus.com/authid/detail.uri?authorId=57209021391</t>
        </is>
      </c>
      <c r="E886" s="336" t="n">
        <v>2</v>
      </c>
      <c r="F886" s="336" t="n">
        <v>5</v>
      </c>
      <c r="G886" s="336" t="n">
        <v>1</v>
      </c>
      <c r="H886" s="13" t="n"/>
      <c r="I886" s="13" t="n"/>
      <c r="J886" s="13" t="n"/>
      <c r="K886" s="13" t="n"/>
      <c r="L886" s="216" t="n"/>
      <c r="M886" s="214" t="n"/>
      <c r="N886" s="214" t="n"/>
      <c r="O886" s="214" t="n"/>
      <c r="P886" s="214" t="n"/>
      <c r="Q886" s="214" t="n"/>
      <c r="R886" s="74" t="inlineStr">
        <is>
          <t>Anna, B. ;  Budko, A.</t>
        </is>
      </c>
      <c r="S886" s="13" t="n"/>
      <c r="T886" s="13" t="n"/>
      <c r="U886" s="13" t="n"/>
      <c r="V886" s="13" t="n"/>
      <c r="W886" s="13" t="n"/>
      <c r="X886" s="13" t="n"/>
      <c r="Y886" s="13" t="n"/>
      <c r="Z886" s="13" t="n"/>
    </row>
    <row r="887" ht="15.75" customHeight="1" s="303">
      <c r="A887" s="13" t="n"/>
      <c r="B887" s="23" t="inlineStr">
        <is>
          <t>СТАРОКОЖЛЕВ СВЯТОСЛАВ ВАЛЕРІЙОВИЧ</t>
        </is>
      </c>
      <c r="C887" s="13" t="n"/>
      <c r="D887" s="222" t="inlineStr">
        <is>
          <t>https://www.scopus.com/authid/detail.uri?authorId=57249733200</t>
        </is>
      </c>
      <c r="E887" s="336" t="n">
        <v>6</v>
      </c>
      <c r="F887" s="336" t="n">
        <v>4</v>
      </c>
      <c r="G887" s="336" t="n">
        <v>1</v>
      </c>
      <c r="H887" s="13" t="n"/>
      <c r="I887" s="13" t="n"/>
      <c r="J887" s="13" t="n"/>
      <c r="K887" s="13" t="n"/>
      <c r="L887" s="214" t="n"/>
      <c r="M887" s="214" t="n"/>
      <c r="N887" s="214" t="n"/>
      <c r="O887" s="214" t="n"/>
      <c r="P887" s="214" t="n"/>
      <c r="Q887" s="214" t="n"/>
      <c r="R887" s="74" t="inlineStr">
        <is>
          <t>Starokozhev, S.</t>
        </is>
      </c>
      <c r="S887" s="13" t="n"/>
      <c r="T887" s="13" t="n"/>
      <c r="U887" s="13" t="n"/>
      <c r="V887" s="13" t="n"/>
      <c r="W887" s="13" t="n"/>
      <c r="X887" s="13" t="n"/>
      <c r="Y887" s="13" t="n"/>
      <c r="Z887" s="13" t="n"/>
    </row>
    <row r="888" ht="15.75" customHeight="1" s="303">
      <c r="A888" s="13" t="n"/>
      <c r="B888" s="23" t="inlineStr">
        <is>
          <t>КРАСНОЖЕНЮК ЯНА ОЛЕКСІЇВНА</t>
        </is>
      </c>
      <c r="C888" s="13" t="n"/>
      <c r="D888" s="220" t="inlineStr">
        <is>
          <t>https://www.scopus.com/authid/detail.uri?authorId=57194044700</t>
        </is>
      </c>
      <c r="E888" s="336" t="n">
        <v>5</v>
      </c>
      <c r="F888" s="336" t="n">
        <v>3</v>
      </c>
      <c r="G888" s="336" t="n">
        <v>1</v>
      </c>
      <c r="H888" s="13" t="n"/>
      <c r="I888" s="13" t="n"/>
      <c r="J888" s="13" t="n"/>
      <c r="K888" s="13" t="n"/>
      <c r="L888" s="216" t="n"/>
      <c r="M888" s="214" t="n"/>
      <c r="N888" s="214" t="n"/>
      <c r="O888" s="214" t="n"/>
      <c r="P888" s="214" t="n"/>
      <c r="Q888" s="214" t="n"/>
      <c r="R888" s="13" t="inlineStr">
        <is>
          <t>Krasnozheniuk, Y.</t>
        </is>
      </c>
      <c r="S888" s="13" t="n"/>
      <c r="T888" s="13" t="n"/>
      <c r="U888" s="13" t="n"/>
      <c r="V888" s="13" t="n"/>
      <c r="W888" s="13" t="n"/>
      <c r="X888" s="13" t="n"/>
      <c r="Y888" s="13" t="n"/>
      <c r="Z888" s="13" t="n"/>
    </row>
    <row r="889" ht="15.75" customHeight="1" s="303">
      <c r="A889" s="13" t="n"/>
      <c r="B889" s="23" t="inlineStr">
        <is>
          <t>ІЛЛЯШЕНКО ЛЮДМИЛА Н.</t>
        </is>
      </c>
      <c r="C889" s="13" t="n"/>
      <c r="D889" s="222" t="inlineStr">
        <is>
          <t>https://www.scopus.com/authid/detail.uri?authorId=54977325400</t>
        </is>
      </c>
      <c r="E889" s="336" t="n">
        <v>22</v>
      </c>
      <c r="F889" s="336" t="n">
        <v>90</v>
      </c>
      <c r="G889" s="336" t="n">
        <v>4</v>
      </c>
      <c r="H889" s="13" t="n"/>
      <c r="I889" s="13" t="n"/>
      <c r="J889" s="13" t="n"/>
      <c r="K889" s="13" t="n"/>
      <c r="L889" s="229" t="n"/>
      <c r="M889" s="214" t="n"/>
      <c r="N889" s="214" t="n"/>
      <c r="O889" s="214" t="n"/>
      <c r="P889" s="214" t="n"/>
      <c r="Q889" s="214" t="n"/>
      <c r="R889" s="74" t="inlineStr">
        <is>
          <t>Illyashenko-Raguin, L.</t>
        </is>
      </c>
      <c r="S889" s="13" t="n"/>
      <c r="T889" s="13" t="n"/>
      <c r="U889" s="13" t="n"/>
      <c r="V889" s="13" t="n"/>
      <c r="W889" s="13" t="n"/>
      <c r="X889" s="13" t="n"/>
      <c r="Y889" s="13" t="n"/>
      <c r="Z889" s="13" t="n"/>
    </row>
    <row r="890" ht="15.75" customHeight="1" s="303">
      <c r="A890" s="13" t="n"/>
      <c r="B890" s="74" t="inlineStr">
        <is>
          <t>Бурчін Ю.О.</t>
        </is>
      </c>
      <c r="C890" s="13" t="n"/>
      <c r="D890" s="212" t="n"/>
      <c r="E890" s="337" t="n"/>
      <c r="F890" s="337" t="n"/>
      <c r="G890" s="337" t="n"/>
      <c r="H890" s="13" t="n"/>
      <c r="I890" s="13" t="n"/>
      <c r="J890" s="13" t="n"/>
      <c r="K890" s="13" t="n"/>
      <c r="L890" s="44" t="inlineStr">
        <is>
          <t>ПЕЕА</t>
        </is>
      </c>
      <c r="M890" s="214" t="n"/>
      <c r="N890" s="214" t="n"/>
      <c r="O890" s="214" t="n"/>
      <c r="P890" s="214" t="n"/>
      <c r="Q890" s="214" t="n"/>
      <c r="R890" s="74" t="n"/>
      <c r="S890" s="13" t="n"/>
      <c r="T890" s="13" t="n"/>
      <c r="U890" s="13" t="n"/>
      <c r="V890" s="13" t="n"/>
      <c r="W890" s="13" t="n"/>
      <c r="X890" s="13" t="n"/>
      <c r="Y890" s="13" t="n"/>
      <c r="Z890" s="13" t="n"/>
    </row>
    <row r="891" ht="15.75" customHeight="1" s="303">
      <c r="A891" s="13" t="n"/>
      <c r="B891" s="23" t="inlineStr">
        <is>
          <t>АЛЄКСЄЄВ ВАСИЛЬ ОЛЕКСАНДРОВИЧ</t>
        </is>
      </c>
      <c r="C891" s="13" t="n"/>
      <c r="D891" s="222" t="inlineStr">
        <is>
          <t>https://www.scopus.com/authid/detail.uri?authorId=57202214918</t>
        </is>
      </c>
      <c r="E891" s="336" t="n">
        <v>7</v>
      </c>
      <c r="F891" s="336" t="n">
        <v>6</v>
      </c>
      <c r="G891" s="336" t="n">
        <v>2</v>
      </c>
      <c r="H891" s="13" t="n">
        <v>2</v>
      </c>
      <c r="I891" s="13" t="n">
        <v>1</v>
      </c>
      <c r="J891" s="13" t="n">
        <v>1</v>
      </c>
      <c r="K891" s="13" t="n"/>
      <c r="L891" s="230" t="inlineStr">
        <is>
          <t>КРіСТЗІ</t>
        </is>
      </c>
      <c r="M891" s="214" t="n"/>
      <c r="N891" s="214" t="n"/>
      <c r="O891" s="214" t="n"/>
      <c r="P891" s="214" t="n"/>
      <c r="Q891" s="214" t="n"/>
      <c r="R891" s="74" t="inlineStr">
        <is>
          <t>Alieksieiev, V. ; Alieksieiev V. ;  Alieksieiev, Vasyl ; Alieksieiev, V. ; Alieksieiev, V.O. ; Vasyl, A.</t>
        </is>
      </c>
      <c r="S891" s="13" t="n"/>
      <c r="T891" s="13" t="n"/>
      <c r="U891" s="13" t="n"/>
      <c r="V891" s="13" t="n"/>
      <c r="W891" s="13" t="n"/>
      <c r="X891" s="13" t="n"/>
      <c r="Y891" s="13" t="n"/>
      <c r="Z891" s="13" t="n"/>
    </row>
    <row r="892" ht="15.75" customHeight="1" s="303">
      <c r="A892" s="13" t="n"/>
      <c r="B892" s="23" t="inlineStr">
        <is>
          <t>ПЕРЕПЕЛИЦЯ ОЛЕКСІЙ М.</t>
        </is>
      </c>
      <c r="C892" s="13" t="n"/>
      <c r="D892" s="222" t="inlineStr">
        <is>
          <t>https://www.scopus.com/authid/detail.uri?authorId=57260210400</t>
        </is>
      </c>
      <c r="E892" s="336" t="n">
        <v>2</v>
      </c>
      <c r="F892" s="336" t="n">
        <v>0</v>
      </c>
      <c r="G892" s="336" t="n">
        <v>0</v>
      </c>
      <c r="H892" s="13" t="n"/>
      <c r="I892" s="13" t="n"/>
      <c r="J892" s="13" t="n"/>
      <c r="K892" s="13" t="n"/>
      <c r="L892" s="216" t="inlineStr">
        <is>
          <t>бмі</t>
        </is>
      </c>
      <c r="M892" s="214" t="n"/>
      <c r="N892" s="214" t="n"/>
      <c r="O892" s="214" t="n"/>
      <c r="P892" s="214" t="n"/>
      <c r="Q892" s="214" t="n"/>
      <c r="R892" s="74" t="inlineStr">
        <is>
          <t>Perepelytsia, O.M.</t>
        </is>
      </c>
      <c r="S892" s="13" t="n"/>
      <c r="T892" s="13" t="n"/>
      <c r="U892" s="13" t="n"/>
      <c r="V892" s="13" t="n"/>
      <c r="W892" s="13" t="n"/>
      <c r="X892" s="13" t="n"/>
      <c r="Y892" s="13" t="n"/>
      <c r="Z892" s="13" t="n"/>
    </row>
    <row r="893" ht="15.75" customHeight="1" s="303">
      <c r="A893" s="13" t="n"/>
      <c r="B893" s="23" t="inlineStr">
        <is>
          <t>ЖАЛІЛО ОЛЕКСІЙ ОЛЕКСАНДРОВИЧ</t>
        </is>
      </c>
      <c r="C893" s="13" t="n"/>
      <c r="D893" s="222" t="inlineStr">
        <is>
          <t>https://www.scopus.com/authid/detail.uri?authorId=24479847300</t>
        </is>
      </c>
      <c r="E893" s="336" t="n">
        <v>12</v>
      </c>
      <c r="F893" s="336" t="n">
        <v>36</v>
      </c>
      <c r="G893" s="336" t="n">
        <v>3</v>
      </c>
      <c r="H893" s="13" t="n"/>
      <c r="I893" s="13" t="n"/>
      <c r="J893" s="13" t="n"/>
      <c r="K893" s="13" t="n"/>
      <c r="L893" s="231" t="inlineStr">
        <is>
          <t>ПНДЛ "Супутникових технологій навігації та високоточного позиціонування»</t>
        </is>
      </c>
      <c r="M893" s="214" t="n"/>
      <c r="N893" s="214" t="n"/>
      <c r="O893" s="214" t="n"/>
      <c r="P893" s="214" t="n"/>
      <c r="Q893" s="214" t="n"/>
      <c r="R893" s="74" t="inlineStr">
        <is>
          <t>Zhalilo, O. ; Zhalilo, A. ; Zhalilo, Alexey</t>
        </is>
      </c>
      <c r="S893" s="13" t="n"/>
      <c r="T893" s="13" t="n"/>
      <c r="U893" s="13" t="n"/>
      <c r="V893" s="13" t="n"/>
      <c r="W893" s="13" t="n"/>
      <c r="X893" s="13" t="n"/>
      <c r="Y893" s="13" t="n"/>
      <c r="Z893" s="13" t="n"/>
    </row>
    <row r="894" ht="15.75" customHeight="1" s="303">
      <c r="A894" s="13" t="n"/>
      <c r="B894" s="23" t="n"/>
      <c r="C894" s="13" t="n"/>
      <c r="D894" s="13" t="n"/>
      <c r="E894" s="337" t="n"/>
      <c r="F894" s="337" t="n"/>
      <c r="G894" s="337" t="n"/>
      <c r="H894" s="13" t="n"/>
      <c r="I894" s="13" t="n"/>
      <c r="J894" s="13" t="n"/>
      <c r="K894" s="13" t="n"/>
      <c r="L894" s="216" t="n"/>
      <c r="M894" s="214" t="n"/>
      <c r="N894" s="214" t="n"/>
      <c r="O894" s="214" t="n"/>
      <c r="P894" s="214" t="n"/>
      <c r="Q894" s="214" t="n"/>
      <c r="R894" s="74" t="n"/>
      <c r="S894" s="13" t="n"/>
      <c r="T894" s="13" t="n"/>
      <c r="U894" s="13" t="n"/>
      <c r="V894" s="13" t="n"/>
      <c r="W894" s="13" t="n"/>
      <c r="X894" s="13" t="n"/>
      <c r="Y894" s="13" t="n"/>
      <c r="Z894" s="13" t="n"/>
    </row>
    <row r="895" ht="15.75" customHeight="1" s="303">
      <c r="A895" s="13" t="n"/>
      <c r="B895" s="23" t="inlineStr">
        <is>
          <t>ГАВРИЛОВ ДМИТРО СЕРГІЙОВИЧ</t>
        </is>
      </c>
      <c r="C895" s="13" t="n"/>
      <c r="D895" s="220" t="inlineStr">
        <is>
          <t>https://www.scopus.com/authid/detail.uri?authorId=57201779205</t>
        </is>
      </c>
      <c r="E895" s="336" t="n">
        <v>11</v>
      </c>
      <c r="F895" s="336" t="n">
        <v>21</v>
      </c>
      <c r="G895" s="336" t="n">
        <v>1</v>
      </c>
      <c r="H895" s="13" t="n"/>
      <c r="I895" s="13" t="n"/>
      <c r="J895" s="13" t="n"/>
      <c r="K895" s="13" t="n"/>
      <c r="L895" s="214" t="inlineStr">
        <is>
          <t>ІМІ</t>
        </is>
      </c>
      <c r="M895" s="214" t="inlineStr">
        <is>
          <t>АСП</t>
        </is>
      </c>
      <c r="N895" s="214" t="n"/>
      <c r="O895" s="214" t="n"/>
      <c r="P895" s="214" t="n"/>
      <c r="Q895" s="214" t="n"/>
      <c r="R895" s="13" t="inlineStr">
        <is>
          <t>Havrylov, D. ; Havrylov, Dmytro</t>
        </is>
      </c>
      <c r="S895" s="13" t="n"/>
      <c r="T895" s="13" t="n"/>
      <c r="U895" s="13" t="n"/>
      <c r="V895" s="13" t="n"/>
      <c r="W895" s="13" t="n"/>
      <c r="X895" s="13" t="n"/>
      <c r="Y895" s="13" t="n"/>
      <c r="Z895" s="13" t="n"/>
    </row>
    <row r="896" ht="15.75" customHeight="1" s="303">
      <c r="A896" s="13" t="n"/>
      <c r="B896" s="23" t="inlineStr">
        <is>
          <t>ШУЛЬГІН СЕРІЙ СЕРГІЙОВИЧ</t>
        </is>
      </c>
      <c r="C896" s="13" t="n"/>
      <c r="D896" s="222" t="inlineStr">
        <is>
          <t>https://www.scopus.com/authid/detail.uri?authorId=57189324397</t>
        </is>
      </c>
      <c r="E896" s="336" t="n">
        <v>13</v>
      </c>
      <c r="F896" s="336" t="n">
        <v>58</v>
      </c>
      <c r="G896" s="336" t="n">
        <v>4</v>
      </c>
      <c r="H896" s="13" t="n"/>
      <c r="I896" s="13" t="n"/>
      <c r="J896" s="13" t="n"/>
      <c r="K896" s="13" t="n"/>
      <c r="L896" s="232" t="n"/>
      <c r="M896" s="214" t="n"/>
      <c r="N896" s="214" t="n"/>
      <c r="O896" s="214" t="n"/>
      <c r="P896" s="214" t="n"/>
      <c r="Q896" s="214" t="n"/>
      <c r="R896" s="13" t="inlineStr">
        <is>
          <t>Shulgin, S. ; Shulgin, Sergii ;</t>
        </is>
      </c>
      <c r="S896" s="13" t="n"/>
      <c r="T896" s="13" t="n"/>
      <c r="U896" s="13" t="n"/>
      <c r="V896" s="13" t="n"/>
      <c r="W896" s="13" t="n"/>
      <c r="X896" s="13" t="n"/>
      <c r="Y896" s="13" t="n"/>
      <c r="Z896" s="13" t="n"/>
    </row>
    <row r="897" ht="15.75" customHeight="1" s="303">
      <c r="A897" s="13" t="n"/>
      <c r="B897" s="23" t="inlineStr">
        <is>
          <t>КІСЬ ОЛЕКСАНДР  ВИКТОРОВИЧ</t>
        </is>
      </c>
      <c r="C897" s="13" t="n"/>
      <c r="D897" s="222" t="inlineStr">
        <is>
          <t>https://www.scopus.com/authid/detail.uri?authorId=57222750603</t>
        </is>
      </c>
      <c r="E897" s="336" t="n">
        <v>1</v>
      </c>
      <c r="F897" s="336" t="n">
        <v>4</v>
      </c>
      <c r="G897" s="336" t="n">
        <v>1</v>
      </c>
      <c r="H897" s="13" t="n"/>
      <c r="I897" s="13" t="n"/>
      <c r="J897" s="13" t="n"/>
      <c r="K897" s="13" t="n"/>
      <c r="L897" s="216" t="n"/>
      <c r="M897" s="214" t="n"/>
      <c r="N897" s="214" t="n"/>
      <c r="O897" s="214" t="n"/>
      <c r="P897" s="214" t="n"/>
      <c r="Q897" s="214" t="n"/>
      <c r="R897" s="74" t="inlineStr">
        <is>
          <t>Kis, O.</t>
        </is>
      </c>
      <c r="S897" s="13" t="n"/>
      <c r="T897" s="13" t="n"/>
      <c r="U897" s="13" t="n"/>
      <c r="V897" s="13" t="n"/>
      <c r="W897" s="13" t="n"/>
      <c r="X897" s="13" t="n"/>
      <c r="Y897" s="13" t="n"/>
      <c r="Z897" s="13" t="n"/>
    </row>
    <row r="898" ht="15.75" customHeight="1" s="303">
      <c r="A898" s="61" t="n"/>
      <c r="B898" s="23" t="inlineStr">
        <is>
          <t>ЧАЛА ОЛЬГА СЕРГІЇВНА</t>
        </is>
      </c>
      <c r="C898" s="233" t="inlineStr">
        <is>
          <t>https://orcid.org/0000-0002-7603-1247</t>
        </is>
      </c>
      <c r="D898" s="234" t="inlineStr">
        <is>
          <t>https://www.scopus.com/authid/detail.uri?authorId=57211128569</t>
        </is>
      </c>
      <c r="E898" s="338" t="n">
        <v>13</v>
      </c>
      <c r="F898" s="338" t="n">
        <v>19</v>
      </c>
      <c r="G898" s="338" t="n">
        <v>2</v>
      </c>
      <c r="H898" s="236" t="n">
        <v>4</v>
      </c>
      <c r="I898" s="236" t="n">
        <v>2</v>
      </c>
      <c r="J898" s="236" t="n">
        <v>1</v>
      </c>
      <c r="K898" s="236" t="n"/>
      <c r="L898" s="237" t="inlineStr">
        <is>
          <t>ШІ</t>
        </is>
      </c>
      <c r="M898" s="238" t="n"/>
      <c r="N898" s="239" t="n"/>
      <c r="O898" s="239" t="n"/>
      <c r="P898" s="239" t="n"/>
      <c r="Q898" s="239" t="n"/>
      <c r="R898" s="240" t="inlineStr">
        <is>
          <t>Chala, Olha ;  Chala, Olha ;  Chala, Olha</t>
        </is>
      </c>
      <c r="S898" s="61" t="n"/>
      <c r="T898" s="61" t="n"/>
      <c r="U898" s="61" t="n"/>
      <c r="V898" s="61" t="n"/>
      <c r="W898" s="61" t="n"/>
      <c r="X898" s="61" t="n"/>
      <c r="Y898" s="61" t="n"/>
      <c r="Z898" s="61" t="n"/>
    </row>
    <row r="899" ht="15.75" customHeight="1" s="303">
      <c r="A899" s="13" t="n"/>
      <c r="B899" s="23" t="inlineStr">
        <is>
          <t>ТИЩЕНКО ОЛЕКСІЙ КОСТЯНТИНОВИЧ</t>
        </is>
      </c>
      <c r="C899" s="13" t="n"/>
      <c r="D899" s="13" t="n"/>
      <c r="E899" s="337" t="n"/>
      <c r="F899" s="337" t="n"/>
      <c r="G899" s="337" t="n"/>
      <c r="H899" s="13" t="n"/>
      <c r="I899" s="13" t="n"/>
      <c r="J899" s="13" t="n"/>
      <c r="K899" s="13" t="n"/>
      <c r="L899" s="62" t="inlineStr">
        <is>
          <t>ПНДЛ АСУ</t>
        </is>
      </c>
      <c r="M899" s="214" t="n"/>
      <c r="N899" s="214" t="n"/>
      <c r="O899" s="214" t="n"/>
      <c r="P899" s="214" t="n"/>
      <c r="Q899" s="214" t="n"/>
      <c r="R899" s="74" t="inlineStr">
        <is>
          <t>Tyshchenko, Oleksii K.</t>
        </is>
      </c>
      <c r="S899" s="13" t="n"/>
      <c r="T899" s="13" t="n"/>
      <c r="U899" s="13" t="n"/>
      <c r="V899" s="13" t="n"/>
      <c r="W899" s="13" t="n"/>
      <c r="X899" s="13" t="n"/>
      <c r="Y899" s="13" t="n"/>
      <c r="Z899" s="13" t="n"/>
    </row>
    <row r="900" ht="15.75" customHeight="1" s="303">
      <c r="A900" s="13" t="n"/>
      <c r="B900" s="23" t="inlineStr">
        <is>
          <t>ВИНОКУРОВА ОЛЕНА АНАТОЛІЇВНА</t>
        </is>
      </c>
      <c r="C900" s="13" t="n"/>
      <c r="D900" s="13" t="n"/>
      <c r="E900" s="337" t="n"/>
      <c r="F900" s="337" t="n"/>
      <c r="G900" s="337" t="n"/>
      <c r="H900" s="13" t="n"/>
      <c r="I900" s="13" t="n"/>
      <c r="J900" s="13" t="n"/>
      <c r="K900" s="13" t="n"/>
      <c r="L900" s="62" t="inlineStr">
        <is>
          <t>ПНДЛ АСУ</t>
        </is>
      </c>
      <c r="M900" s="214" t="n"/>
      <c r="N900" s="214" t="n"/>
      <c r="O900" s="214" t="n"/>
      <c r="P900" s="214" t="n"/>
      <c r="Q900" s="214" t="n"/>
      <c r="R900" s="74" t="inlineStr">
        <is>
          <t>Vynokurova, Olena</t>
        </is>
      </c>
      <c r="S900" s="13" t="n"/>
      <c r="T900" s="13" t="n"/>
      <c r="U900" s="13" t="n"/>
      <c r="V900" s="13" t="n"/>
      <c r="W900" s="13" t="n"/>
      <c r="X900" s="13" t="n"/>
      <c r="Y900" s="13" t="n"/>
      <c r="Z900" s="13" t="n"/>
    </row>
    <row r="901" ht="15.75" customHeight="1" s="303">
      <c r="A901" s="13" t="n"/>
      <c r="B901" s="23" t="inlineStr">
        <is>
          <t>АЛЕКСЕЕВА ВІКТОРІЯ В.</t>
        </is>
      </c>
      <c r="C901" s="13" t="n"/>
      <c r="D901" s="13" t="n"/>
      <c r="E901" s="337" t="n"/>
      <c r="F901" s="337" t="n"/>
      <c r="G901" s="337" t="n"/>
      <c r="H901" s="13" t="n"/>
      <c r="I901" s="13" t="n"/>
      <c r="J901" s="13" t="n"/>
      <c r="K901" s="13" t="n"/>
      <c r="L901" s="214" t="n"/>
      <c r="M901" s="214" t="n"/>
      <c r="N901" s="214" t="n"/>
      <c r="O901" s="214" t="n"/>
      <c r="P901" s="214" t="n"/>
      <c r="Q901" s="214" t="n"/>
      <c r="R901" s="74" t="inlineStr">
        <is>
          <t>Alekseeva, Victoriia V.</t>
        </is>
      </c>
      <c r="S901" s="13" t="n"/>
      <c r="T901" s="13" t="n"/>
      <c r="U901" s="13" t="n"/>
      <c r="V901" s="13" t="n"/>
      <c r="W901" s="13" t="n"/>
      <c r="X901" s="13" t="n"/>
      <c r="Y901" s="13" t="n"/>
      <c r="Z901" s="13" t="n"/>
    </row>
    <row r="902" ht="15.75" customHeight="1" s="303">
      <c r="A902" s="13" t="n"/>
      <c r="B902" s="23" t="inlineStr">
        <is>
          <t>ГЕРАСІМОВ ВОЛОДИМИР ПЕТРОВИЧ</t>
        </is>
      </c>
      <c r="C902" s="13" t="n"/>
      <c r="D902" s="13" t="n"/>
      <c r="E902" s="337" t="n"/>
      <c r="F902" s="337" t="n"/>
      <c r="G902" s="337" t="n"/>
      <c r="H902" s="13" t="n"/>
      <c r="I902" s="13" t="n"/>
      <c r="J902" s="13" t="n"/>
      <c r="K902" s="13" t="n"/>
      <c r="L902" s="214" t="inlineStr">
        <is>
          <t>ННДЛ) «Електроніка-Оріон»</t>
        </is>
      </c>
      <c r="M902" s="214" t="n"/>
      <c r="N902" s="214" t="n"/>
      <c r="O902" s="214" t="n"/>
      <c r="P902" s="214" t="n"/>
      <c r="Q902" s="214" t="n"/>
      <c r="R902" s="74" t="inlineStr">
        <is>
          <t xml:space="preserve">Gerasimov, Volodymyr P. ; Gerasimov, V. ; Gerasimov, V.P. ; Gerasimov, V. ; </t>
        </is>
      </c>
      <c r="S902" s="13" t="n"/>
      <c r="T902" s="13" t="n"/>
      <c r="U902" s="13" t="n"/>
      <c r="V902" s="13" t="n"/>
      <c r="W902" s="13" t="n"/>
      <c r="X902" s="13" t="n"/>
      <c r="Y902" s="13" t="n"/>
      <c r="Z902" s="13" t="n"/>
    </row>
    <row r="903" ht="15.75" customHeight="1" s="303">
      <c r="A903" s="13" t="n"/>
      <c r="B903" s="23" t="inlineStr">
        <is>
          <t>ГРИЦЮК ВІРА ІЛЛІВНА</t>
        </is>
      </c>
      <c r="C903" s="13" t="n"/>
      <c r="D903" s="13" t="n"/>
      <c r="E903" s="337" t="n"/>
      <c r="F903" s="337" t="n"/>
      <c r="G903" s="337" t="n"/>
      <c r="H903" s="13" t="n"/>
      <c r="I903" s="13" t="n"/>
      <c r="J903" s="13" t="n"/>
      <c r="K903" s="13" t="n"/>
      <c r="L903" s="214" t="n"/>
      <c r="M903" s="214" t="n"/>
      <c r="N903" s="214" t="n"/>
      <c r="O903" s="214" t="n"/>
      <c r="P903" s="214" t="n"/>
      <c r="Q903" s="214" t="n"/>
      <c r="R903" s="74" t="inlineStr">
        <is>
          <t xml:space="preserve">Gritsyuk, Vera, I ; Gritsyuk, Vera I. ; </t>
        </is>
      </c>
      <c r="S903" s="13" t="n"/>
      <c r="T903" s="13" t="n"/>
      <c r="U903" s="13" t="n"/>
      <c r="V903" s="13" t="n"/>
      <c r="W903" s="13" t="n"/>
      <c r="X903" s="13" t="n"/>
      <c r="Y903" s="13" t="n"/>
      <c r="Z903" s="13" t="n"/>
    </row>
    <row r="904" ht="15.75" customHeight="1" s="303">
      <c r="A904" s="13" t="n"/>
      <c r="B904" s="23" t="inlineStr">
        <is>
          <t>РИБНІКОВ М. В.</t>
        </is>
      </c>
      <c r="C904" s="13" t="n"/>
      <c r="D904" s="13" t="n"/>
      <c r="E904" s="337" t="n"/>
      <c r="F904" s="337" t="n"/>
      <c r="G904" s="337" t="n"/>
      <c r="H904" s="13" t="n"/>
      <c r="I904" s="13" t="n"/>
      <c r="J904" s="13" t="n"/>
      <c r="K904" s="13" t="n"/>
      <c r="L904" s="214" t="n"/>
      <c r="M904" s="214" t="inlineStr">
        <is>
          <t>студ</t>
        </is>
      </c>
      <c r="N904" s="214" t="n"/>
      <c r="O904" s="214" t="n"/>
      <c r="P904" s="214" t="n"/>
      <c r="Q904" s="214" t="n"/>
      <c r="R904" s="13" t="inlineStr">
        <is>
          <t xml:space="preserve"> Rybnikov, N., V</t>
        </is>
      </c>
      <c r="S904" s="13" t="n"/>
      <c r="T904" s="13" t="n"/>
      <c r="U904" s="13" t="n"/>
      <c r="V904" s="13" t="n"/>
      <c r="W904" s="13" t="n"/>
      <c r="X904" s="13" t="n"/>
      <c r="Y904" s="13" t="n"/>
      <c r="Z904" s="13" t="n"/>
    </row>
    <row r="905" ht="15.75" customHeight="1" s="303">
      <c r="A905" s="13" t="n"/>
      <c r="B905" s="23" t="inlineStr">
        <is>
          <t>КОЗИРЕВ АНДРІЙ</t>
        </is>
      </c>
      <c r="C905" s="13" t="n"/>
      <c r="D905" s="13" t="n"/>
      <c r="E905" s="337" t="n"/>
      <c r="F905" s="337" t="n"/>
      <c r="G905" s="337" t="n"/>
      <c r="H905" s="13" t="n"/>
      <c r="I905" s="13" t="n"/>
      <c r="J905" s="13" t="n"/>
      <c r="K905" s="13" t="n"/>
      <c r="L905" s="214" t="n"/>
      <c r="M905" s="214" t="n"/>
      <c r="N905" s="214" t="n"/>
      <c r="O905" s="214" t="n"/>
      <c r="P905" s="214" t="n"/>
      <c r="Q905" s="214" t="n"/>
      <c r="R905" s="13" t="inlineStr">
        <is>
          <t xml:space="preserve"> Kozyriev, Andrii</t>
        </is>
      </c>
      <c r="S905" s="13" t="n"/>
      <c r="T905" s="13" t="n"/>
      <c r="U905" s="13" t="n"/>
      <c r="V905" s="13" t="n"/>
      <c r="W905" s="13" t="n"/>
      <c r="X905" s="13" t="n"/>
      <c r="Y905" s="13" t="n"/>
      <c r="Z905" s="13" t="n"/>
    </row>
    <row r="906" ht="15.75" customHeight="1" s="303">
      <c r="A906" s="13" t="n"/>
      <c r="B906" s="23" t="inlineStr">
        <is>
          <t xml:space="preserve"> PITIUKOVA, MANIA</t>
        </is>
      </c>
      <c r="C906" s="13" t="n"/>
      <c r="D906" s="13" t="n"/>
      <c r="E906" s="337" t="n"/>
      <c r="F906" s="337" t="n"/>
      <c r="G906" s="337" t="n"/>
      <c r="H906" s="13" t="n"/>
      <c r="I906" s="13" t="n"/>
      <c r="J906" s="13" t="n"/>
      <c r="K906" s="13" t="n"/>
      <c r="L906" s="214" t="n"/>
      <c r="M906" s="214" t="n"/>
      <c r="N906" s="214" t="n"/>
      <c r="O906" s="214" t="n"/>
      <c r="P906" s="214" t="n"/>
      <c r="Q906" s="214" t="n"/>
      <c r="R906" s="13" t="inlineStr">
        <is>
          <t xml:space="preserve"> Pitiukova, Mania</t>
        </is>
      </c>
      <c r="S906" s="13" t="n"/>
      <c r="T906" s="13" t="n"/>
      <c r="U906" s="13" t="n"/>
      <c r="V906" s="13" t="n"/>
      <c r="W906" s="13" t="n"/>
      <c r="X906" s="13" t="n"/>
      <c r="Y906" s="13" t="n"/>
      <c r="Z906" s="13" t="n"/>
    </row>
    <row r="907" ht="15.75" customHeight="1" s="303">
      <c r="A907" s="13" t="n"/>
      <c r="B907" s="23" t="n"/>
      <c r="C907" s="13" t="n"/>
      <c r="D907" s="13" t="n"/>
      <c r="E907" s="337" t="n"/>
      <c r="F907" s="337" t="n"/>
      <c r="G907" s="337" t="n"/>
      <c r="H907" s="13" t="n"/>
      <c r="I907" s="13" t="n"/>
      <c r="J907" s="13" t="n"/>
      <c r="K907" s="13" t="n"/>
      <c r="L907" s="214" t="n"/>
      <c r="M907" s="214" t="n"/>
      <c r="N907" s="214" t="n"/>
      <c r="O907" s="214" t="n"/>
      <c r="P907" s="214" t="n"/>
      <c r="Q907" s="214" t="n"/>
      <c r="R907" s="13" t="n"/>
      <c r="S907" s="13" t="n"/>
      <c r="T907" s="13" t="n"/>
      <c r="U907" s="13" t="n"/>
      <c r="V907" s="13" t="n"/>
      <c r="W907" s="13" t="n"/>
      <c r="X907" s="13" t="n"/>
      <c r="Y907" s="13" t="n"/>
      <c r="Z907" s="13" t="n"/>
    </row>
    <row r="908" ht="15.75" customHeight="1" s="303">
      <c r="A908" s="13" t="n"/>
      <c r="B908" s="23" t="inlineStr">
        <is>
          <t>СОЛОНСЬКА СВІТЛАНА ВОЛОДИМИРІВНА</t>
        </is>
      </c>
      <c r="C908" s="13" t="n"/>
      <c r="D908" s="13" t="n"/>
      <c r="E908" s="337" t="n"/>
      <c r="F908" s="337" t="n"/>
      <c r="G908" s="337" t="n"/>
      <c r="H908" s="13" t="n"/>
      <c r="I908" s="13" t="n"/>
      <c r="J908" s="13" t="n"/>
      <c r="K908" s="13" t="n"/>
      <c r="L908" s="214" t="inlineStr">
        <is>
          <t>МГП</t>
        </is>
      </c>
      <c r="M908" s="214" t="n"/>
      <c r="N908" s="214" t="n"/>
      <c r="O908" s="214" t="n"/>
      <c r="P908" s="214" t="n"/>
      <c r="Q908" s="214" t="n"/>
      <c r="R908" s="13" t="inlineStr">
        <is>
          <t xml:space="preserve"> Solonska, Svitlana</t>
        </is>
      </c>
      <c r="S908" s="13" t="n"/>
      <c r="T908" s="13" t="n"/>
      <c r="U908" s="13" t="n"/>
      <c r="V908" s="13" t="n"/>
      <c r="W908" s="13" t="n"/>
      <c r="X908" s="13" t="n"/>
      <c r="Y908" s="13" t="n"/>
      <c r="Z908" s="13" t="n"/>
    </row>
    <row r="909" ht="18" customHeight="1" s="303">
      <c r="A909" s="13" t="n"/>
      <c r="B909" s="23" t="inlineStr">
        <is>
          <t>ХУДОВ ВЛАДИСЛАВ ГЕННАДІЙОВИЧ</t>
        </is>
      </c>
      <c r="C909" s="13" t="n"/>
      <c r="D909" s="13" t="n"/>
      <c r="E909" s="337" t="n"/>
      <c r="F909" s="337" t="n"/>
      <c r="G909" s="337" t="n"/>
      <c r="H909" s="13" t="n"/>
      <c r="I909" s="13" t="n"/>
      <c r="J909" s="13" t="n"/>
      <c r="K909" s="13" t="n"/>
      <c r="L909" s="216" t="inlineStr">
        <is>
          <t>біт</t>
        </is>
      </c>
      <c r="M909" s="214" t="n"/>
      <c r="N909" s="214" t="n"/>
      <c r="O909" s="214" t="n"/>
      <c r="P909" s="214" t="n"/>
      <c r="Q909" s="214" t="n"/>
      <c r="R909" s="13" t="inlineStr">
        <is>
          <t>Khudov, Vladyslav, ; Vladyslav K. ; Khudov, V. ; Vladyslav, K.</t>
        </is>
      </c>
      <c r="S909" s="13" t="n"/>
      <c r="T909" s="13" t="n"/>
      <c r="U909" s="13" t="n"/>
      <c r="V909" s="13" t="n"/>
      <c r="W909" s="13" t="n"/>
      <c r="X909" s="13" t="n"/>
      <c r="Y909" s="13" t="n"/>
      <c r="Z909" s="13" t="n"/>
    </row>
    <row r="910" ht="15.75" customHeight="1" s="303">
      <c r="A910" s="13" t="n"/>
      <c r="B910" s="23" t="inlineStr">
        <is>
          <t>МІРОШНІЧЕНКО НЕЛЯ</t>
        </is>
      </c>
      <c r="C910" s="13" t="n"/>
      <c r="D910" s="13" t="n"/>
      <c r="E910" s="337" t="n"/>
      <c r="F910" s="337" t="n"/>
      <c r="G910" s="337" t="n"/>
      <c r="H910" s="13" t="n"/>
      <c r="I910" s="13" t="n"/>
      <c r="J910" s="13" t="n"/>
      <c r="K910" s="13" t="n"/>
      <c r="L910" s="216" t="n"/>
      <c r="M910" s="214" t="n"/>
      <c r="N910" s="214" t="n"/>
      <c r="O910" s="214" t="n"/>
      <c r="P910" s="214" t="n"/>
      <c r="Q910" s="214" t="n"/>
      <c r="R910" s="13" t="inlineStr">
        <is>
          <t xml:space="preserve"> Miroshnychenko, Nelia</t>
        </is>
      </c>
      <c r="S910" s="13" t="n"/>
      <c r="T910" s="13" t="n"/>
      <c r="U910" s="13" t="n"/>
      <c r="V910" s="13" t="n"/>
      <c r="W910" s="13" t="n"/>
      <c r="X910" s="13" t="n"/>
      <c r="Y910" s="13" t="n"/>
      <c r="Z910" s="13" t="n"/>
    </row>
    <row r="911" ht="15.75" customHeight="1" s="303">
      <c r="A911" s="13" t="n"/>
      <c r="B911" s="23" t="inlineStr">
        <is>
          <t xml:space="preserve">ПЛІСС ІРИНА ПАВЛІВНА </t>
        </is>
      </c>
      <c r="C911" s="13" t="inlineStr">
        <is>
          <t>ПНДЛ АСУ</t>
        </is>
      </c>
      <c r="D911" s="13" t="n"/>
      <c r="E911" s="337" t="n"/>
      <c r="F911" s="337" t="n"/>
      <c r="G911" s="337" t="n"/>
      <c r="H911" s="13" t="n"/>
      <c r="I911" s="13" t="n"/>
      <c r="J911" s="13" t="n"/>
      <c r="K911" s="13" t="n"/>
      <c r="L911" s="13" t="n"/>
      <c r="M911" s="13" t="n"/>
      <c r="N911" s="13" t="n"/>
      <c r="O911" s="13" t="n"/>
      <c r="P911" s="13" t="n"/>
      <c r="Q911" s="13" t="n"/>
      <c r="R911" s="13" t="n"/>
      <c r="S911" s="13" t="n"/>
      <c r="T911" s="13" t="n"/>
      <c r="U911" s="13" t="n"/>
      <c r="V911" s="13" t="n"/>
      <c r="W911" s="13" t="n"/>
      <c r="X911" s="13" t="n"/>
      <c r="Y911" s="13" t="n"/>
      <c r="Z911" s="13" t="n"/>
    </row>
    <row r="912" ht="15.75" customHeight="1" s="303">
      <c r="A912" s="13" t="n"/>
      <c r="B912" s="13" t="inlineStr">
        <is>
          <t>ГУСАК ОЛЕКСІЙ АНДРІЙОВИЧ</t>
        </is>
      </c>
      <c r="C912" s="13" t="n"/>
      <c r="D912" s="241" t="inlineStr">
        <is>
          <t>https://www.scopus.com/authid/detail.uri?authorId=57419193700&amp;origin=recordpage</t>
        </is>
      </c>
      <c r="E912" s="336" t="n">
        <v>1</v>
      </c>
      <c r="F912" s="336" t="n">
        <v>0</v>
      </c>
      <c r="G912" s="336" t="n">
        <v>0</v>
      </c>
      <c r="H912" s="13" t="n"/>
      <c r="I912" s="13" t="n"/>
      <c r="J912" s="13" t="n"/>
      <c r="K912" s="13" t="n"/>
      <c r="L912" s="214" t="n"/>
      <c r="M912" s="214" t="n"/>
      <c r="N912" s="214" t="n"/>
      <c r="O912" s="214" t="n"/>
      <c r="P912" s="214" t="n"/>
      <c r="Q912" s="214" t="n"/>
      <c r="R912" s="12" t="inlineStr">
        <is>
          <t>Andriyovich, Gusak Oleksiy ; Andriyovich, G.O.</t>
        </is>
      </c>
      <c r="S912" s="13" t="n"/>
      <c r="T912" s="13" t="n"/>
      <c r="U912" s="13" t="n"/>
      <c r="V912" s="13" t="n"/>
      <c r="W912" s="13" t="n"/>
      <c r="X912" s="13" t="n"/>
      <c r="Y912" s="13" t="n"/>
      <c r="Z912" s="13" t="n"/>
    </row>
    <row r="913" ht="15.75" customHeight="1" s="303">
      <c r="A913" s="13" t="n"/>
      <c r="B913" s="242" t="inlineStr">
        <is>
          <t>Данилов Андрій Дмитрович</t>
        </is>
      </c>
      <c r="C913" s="13" t="n"/>
      <c r="D913" s="13" t="n"/>
      <c r="E913" s="337" t="n"/>
      <c r="F913" s="337" t="n"/>
      <c r="G913" s="337" t="n"/>
      <c r="H913" s="13" t="n"/>
      <c r="I913" s="13" t="n"/>
      <c r="J913" s="13" t="n"/>
      <c r="K913" s="13" t="n"/>
      <c r="L913" s="216" t="inlineStr">
        <is>
          <t>БІТ</t>
        </is>
      </c>
      <c r="M913" s="13" t="n"/>
      <c r="N913" s="13" t="n"/>
      <c r="O913" s="13" t="n"/>
      <c r="P913" s="13" t="n"/>
      <c r="Q913" s="13" t="n"/>
      <c r="R913" s="13" t="n"/>
      <c r="S913" s="13" t="n"/>
      <c r="T913" s="13" t="n"/>
      <c r="U913" s="13" t="n"/>
      <c r="V913" s="13" t="n"/>
      <c r="W913" s="13" t="n"/>
      <c r="X913" s="13" t="n"/>
      <c r="Y913" s="13" t="n"/>
      <c r="Z913" s="13" t="n"/>
    </row>
    <row r="914" ht="15.75" customHeight="1" s="303">
      <c r="A914" s="13" t="n"/>
      <c r="B914" s="13" t="inlineStr">
        <is>
          <t>Минко П.Є.</t>
        </is>
      </c>
      <c r="C914" s="13" t="n"/>
      <c r="D914" s="13" t="n"/>
      <c r="E914" s="337" t="n"/>
      <c r="F914" s="337" t="n"/>
      <c r="G914" s="337" t="n"/>
      <c r="H914" s="13" t="n"/>
      <c r="I914" s="13" t="n"/>
      <c r="J914" s="13" t="n"/>
      <c r="K914" s="13" t="n"/>
      <c r="L914" s="206" t="inlineStr">
        <is>
          <t>ВМ</t>
        </is>
      </c>
      <c r="M914" s="13" t="n"/>
      <c r="N914" s="13" t="n"/>
      <c r="O914" s="13" t="n"/>
      <c r="P914" s="13" t="n"/>
      <c r="Q914" s="13" t="n"/>
      <c r="R914" s="74" t="inlineStr">
        <is>
          <t>Mynko, P.</t>
        </is>
      </c>
      <c r="S914" s="13" t="n"/>
      <c r="T914" s="13" t="n"/>
      <c r="U914" s="13" t="n"/>
      <c r="V914" s="13" t="n"/>
      <c r="W914" s="13" t="n"/>
      <c r="X914" s="13" t="n"/>
      <c r="Y914" s="13" t="n"/>
      <c r="Z914" s="13" t="n"/>
    </row>
    <row r="915" ht="15.75" customHeight="1" s="303">
      <c r="A915" s="13" t="n"/>
      <c r="B915" s="13" t="inlineStr">
        <is>
          <t>Гук Артем Сергійович</t>
        </is>
      </c>
      <c r="C915" s="13" t="n"/>
      <c r="D915" s="13" t="n"/>
      <c r="E915" s="337" t="n"/>
      <c r="F915" s="337" t="n"/>
      <c r="G915" s="337" t="n"/>
      <c r="H915" s="13" t="n"/>
      <c r="I915" s="13" t="n"/>
      <c r="J915" s="13" t="n"/>
      <c r="K915" s="13" t="n"/>
      <c r="L915" s="216" t="inlineStr">
        <is>
          <t>ЕОМ</t>
        </is>
      </c>
      <c r="M915" s="13" t="n"/>
      <c r="N915" s="13" t="n"/>
      <c r="O915" s="13" t="n"/>
      <c r="P915" s="13" t="n"/>
      <c r="Q915" s="13" t="n"/>
      <c r="R915" s="13" t="n"/>
      <c r="S915" s="13" t="n"/>
      <c r="T915" s="13" t="n"/>
      <c r="U915" s="13" t="n"/>
      <c r="V915" s="13" t="n"/>
      <c r="W915" s="13" t="n"/>
      <c r="X915" s="13" t="n"/>
      <c r="Y915" s="13" t="n"/>
      <c r="Z915" s="13" t="n"/>
    </row>
    <row r="916" ht="15.75" customHeight="1" s="303">
      <c r="A916" s="13" t="n"/>
      <c r="B916" s="74" t="inlineStr">
        <is>
          <t>Михайліченко І.В.</t>
        </is>
      </c>
      <c r="C916" s="13" t="n"/>
      <c r="D916" s="13" t="n"/>
      <c r="E916" s="337" t="n"/>
      <c r="F916" s="337" t="n"/>
      <c r="G916" s="337" t="n"/>
      <c r="H916" s="13" t="n"/>
      <c r="I916" s="13" t="n"/>
      <c r="J916" s="13" t="n"/>
      <c r="K916" s="13" t="n"/>
      <c r="L916" s="216" t="inlineStr">
        <is>
          <t>ЕОМ</t>
        </is>
      </c>
      <c r="M916" s="13" t="n"/>
      <c r="N916" s="13" t="n"/>
      <c r="O916" s="13" t="n"/>
      <c r="P916" s="13" t="n"/>
      <c r="Q916" s="13" t="n"/>
      <c r="R916" s="13" t="n"/>
      <c r="S916" s="13" t="n"/>
      <c r="T916" s="13" t="n"/>
      <c r="U916" s="13" t="n"/>
      <c r="V916" s="13" t="n"/>
      <c r="W916" s="13" t="n"/>
      <c r="X916" s="13" t="n"/>
      <c r="Y916" s="13" t="n"/>
      <c r="Z916" s="13" t="n"/>
    </row>
    <row r="917" ht="15.75" customHeight="1" s="303">
      <c r="A917" s="13" t="n"/>
      <c r="B917" s="13" t="inlineStr">
        <is>
          <t>Ні Я. С.</t>
        </is>
      </c>
      <c r="C917" s="13" t="n"/>
      <c r="D917" s="13" t="n"/>
      <c r="E917" s="337" t="n"/>
      <c r="F917" s="337" t="n"/>
      <c r="G917" s="337" t="n"/>
      <c r="H917" s="13" t="n"/>
      <c r="I917" s="13" t="n"/>
      <c r="J917" s="13" t="n"/>
      <c r="K917" s="13" t="n"/>
      <c r="L917" s="216" t="inlineStr">
        <is>
          <t>ЕОМ</t>
        </is>
      </c>
      <c r="M917" s="13" t="n"/>
      <c r="N917" s="13" t="n"/>
      <c r="O917" s="13" t="n"/>
      <c r="P917" s="13" t="n"/>
      <c r="Q917" s="13" t="n"/>
      <c r="R917" s="13" t="n"/>
      <c r="S917" s="13" t="n"/>
      <c r="T917" s="13" t="n"/>
      <c r="U917" s="13" t="n"/>
      <c r="V917" s="13" t="n"/>
      <c r="W917" s="13" t="n"/>
      <c r="X917" s="13" t="n"/>
      <c r="Y917" s="13" t="n"/>
      <c r="Z917" s="13" t="n"/>
    </row>
    <row r="918" ht="15.75" customHeight="1" s="303">
      <c r="A918" s="13" t="n"/>
      <c r="B918" s="74" t="inlineStr">
        <is>
          <t>Порошенко А.І.</t>
        </is>
      </c>
      <c r="C918" s="13" t="n"/>
      <c r="D918" s="13" t="n"/>
      <c r="E918" s="337" t="n"/>
      <c r="F918" s="337" t="n"/>
      <c r="G918" s="337" t="n"/>
      <c r="H918" s="13" t="n"/>
      <c r="I918" s="13" t="n"/>
      <c r="J918" s="13" t="n"/>
      <c r="K918" s="13" t="n"/>
      <c r="L918" s="216" t="inlineStr">
        <is>
          <t>ЕОМ</t>
        </is>
      </c>
      <c r="M918" s="13" t="n"/>
      <c r="N918" s="13" t="n"/>
      <c r="O918" s="13" t="n"/>
      <c r="P918" s="13" t="n"/>
      <c r="Q918" s="13" t="n"/>
      <c r="R918" s="13" t="n"/>
      <c r="S918" s="13" t="n"/>
      <c r="T918" s="13" t="n"/>
      <c r="U918" s="13" t="n"/>
      <c r="V918" s="13" t="n"/>
      <c r="W918" s="13" t="n"/>
      <c r="X918" s="13" t="n"/>
      <c r="Y918" s="13" t="n"/>
      <c r="Z918" s="13" t="n"/>
    </row>
    <row r="919" ht="15.75" customHeight="1" s="303">
      <c r="A919" s="13" t="n"/>
      <c r="B919" s="74" t="inlineStr">
        <is>
          <t>Холєв В.О.</t>
        </is>
      </c>
      <c r="C919" s="13" t="n"/>
      <c r="D919" s="13" t="n"/>
      <c r="E919" s="337" t="n"/>
      <c r="F919" s="337" t="n"/>
      <c r="G919" s="337" t="n"/>
      <c r="H919" s="13" t="n">
        <v>1</v>
      </c>
      <c r="I919" s="13" t="n">
        <v>0</v>
      </c>
      <c r="J919" s="13" t="n">
        <v>0</v>
      </c>
      <c r="K919" s="13" t="n"/>
      <c r="L919" s="216" t="inlineStr">
        <is>
          <t>ЕОМ</t>
        </is>
      </c>
      <c r="M919" s="13" t="n"/>
      <c r="N919" s="13" t="n"/>
      <c r="O919" s="13" t="n"/>
      <c r="P919" s="13" t="n"/>
      <c r="Q919" s="13" t="n"/>
      <c r="R919" s="243" t="inlineStr">
        <is>
          <t>Kholiev, V ; Kholiev, Vladyslav</t>
        </is>
      </c>
      <c r="S919" s="13" t="n"/>
      <c r="T919" s="13" t="n"/>
      <c r="U919" s="13" t="n"/>
      <c r="V919" s="13" t="n"/>
      <c r="W919" s="13" t="n"/>
      <c r="X919" s="13" t="n"/>
      <c r="Y919" s="13" t="n"/>
      <c r="Z919" s="13" t="n"/>
    </row>
    <row r="920" ht="15.75" customHeight="1" s="303">
      <c r="A920" s="13" t="n"/>
      <c r="B920" s="13" t="inlineStr">
        <is>
          <t>Гвоздетська Катерина</t>
        </is>
      </c>
      <c r="C920" s="13" t="n"/>
      <c r="D920" s="241" t="inlineStr">
        <is>
          <t>https://www.scopus.com/authid/detail.uri?authorId=57249318000</t>
        </is>
      </c>
      <c r="E920" s="336" t="n">
        <v>4</v>
      </c>
      <c r="F920" s="336" t="n">
        <v>5</v>
      </c>
      <c r="G920" s="336" t="n">
        <v>1</v>
      </c>
      <c r="H920" s="13" t="n"/>
      <c r="I920" s="13" t="n"/>
      <c r="J920" s="13" t="n"/>
      <c r="K920" s="13" t="n"/>
      <c r="L920" s="244" t="inlineStr">
        <is>
          <t>ЕОМ</t>
        </is>
      </c>
      <c r="M920" s="13" t="n"/>
      <c r="N920" s="13" t="n"/>
      <c r="O920" s="13" t="n"/>
      <c r="P920" s="13" t="n"/>
      <c r="Q920" s="13" t="n"/>
      <c r="R920" s="245" t="inlineStr">
        <is>
          <t>Kateryna, H. ; Hvozdetska, K.</t>
        </is>
      </c>
      <c r="S920" s="13" t="n"/>
      <c r="T920" s="13" t="n"/>
      <c r="U920" s="13" t="n"/>
      <c r="V920" s="13" t="n"/>
      <c r="W920" s="13" t="n"/>
      <c r="X920" s="13" t="n"/>
      <c r="Y920" s="13" t="n"/>
      <c r="Z920" s="13" t="n"/>
    </row>
    <row r="921" ht="15.75" customHeight="1" s="303">
      <c r="A921" s="13" t="n"/>
      <c r="B921" s="74" t="inlineStr">
        <is>
          <t>Білокуров О.О.</t>
        </is>
      </c>
      <c r="C921" s="13" t="n"/>
      <c r="D921" s="241" t="n"/>
      <c r="E921" s="337" t="n"/>
      <c r="F921" s="337" t="n"/>
      <c r="G921" s="337" t="n"/>
      <c r="H921" s="13" t="n"/>
      <c r="I921" s="13" t="n"/>
      <c r="J921" s="13" t="n"/>
      <c r="K921" s="13" t="n"/>
      <c r="L921" s="216" t="inlineStr">
        <is>
          <t>ІКІ</t>
        </is>
      </c>
      <c r="M921" s="13" t="n"/>
      <c r="N921" s="13" t="n"/>
      <c r="O921" s="13" t="n"/>
      <c r="P921" s="13" t="n"/>
      <c r="Q921" s="13" t="n"/>
      <c r="R921" s="13" t="n"/>
      <c r="S921" s="13" t="n"/>
      <c r="T921" s="13" t="n"/>
      <c r="U921" s="13" t="n"/>
      <c r="V921" s="13" t="n"/>
      <c r="W921" s="13" t="n"/>
      <c r="X921" s="13" t="n"/>
      <c r="Y921" s="13" t="n"/>
      <c r="Z921" s="13" t="n"/>
    </row>
    <row r="922" ht="15.75" customHeight="1" s="303">
      <c r="A922" s="13" t="n"/>
      <c r="B922" s="74" t="inlineStr">
        <is>
          <t>Цибульников Д.І.</t>
        </is>
      </c>
      <c r="C922" s="13" t="n"/>
      <c r="D922" s="13" t="n"/>
      <c r="E922" s="337" t="n"/>
      <c r="F922" s="337" t="n"/>
      <c r="G922" s="337" t="n"/>
      <c r="H922" s="13" t="n"/>
      <c r="I922" s="13" t="n"/>
      <c r="J922" s="13" t="n"/>
      <c r="K922" s="13" t="n"/>
      <c r="L922" s="216" t="inlineStr">
        <is>
          <t>ІКІ</t>
        </is>
      </c>
      <c r="M922" s="13" t="n"/>
      <c r="N922" s="13" t="n"/>
      <c r="O922" s="13" t="n"/>
      <c r="P922" s="13" t="n"/>
      <c r="Q922" s="13" t="n"/>
      <c r="R922" s="13" t="n"/>
      <c r="S922" s="13" t="n"/>
      <c r="T922" s="13" t="n"/>
      <c r="U922" s="13" t="n"/>
      <c r="V922" s="13" t="n"/>
      <c r="W922" s="13" t="n"/>
      <c r="X922" s="13" t="n"/>
      <c r="Y922" s="13" t="n"/>
      <c r="Z922" s="13" t="n"/>
    </row>
    <row r="923" ht="15.75" customHeight="1" s="303">
      <c r="A923" s="13" t="n"/>
      <c r="B923" s="74" t="inlineStr">
        <is>
          <t>Шаповал М.М.</t>
        </is>
      </c>
      <c r="C923" s="13" t="n"/>
      <c r="D923" s="13" t="n"/>
      <c r="E923" s="337" t="n"/>
      <c r="F923" s="337" t="n"/>
      <c r="G923" s="337" t="n"/>
      <c r="H923" s="13" t="n"/>
      <c r="I923" s="13" t="n"/>
      <c r="J923" s="13" t="n"/>
      <c r="K923" s="13" t="n"/>
      <c r="L923" s="216" t="inlineStr">
        <is>
          <t>ІКІ</t>
        </is>
      </c>
      <c r="M923" s="13" t="n"/>
      <c r="N923" s="13" t="n"/>
      <c r="O923" s="13" t="n"/>
      <c r="P923" s="13" t="n"/>
      <c r="Q923" s="13" t="n"/>
      <c r="R923" s="13" t="n"/>
      <c r="S923" s="13" t="n"/>
      <c r="T923" s="13" t="n"/>
      <c r="U923" s="13" t="n"/>
      <c r="V923" s="13" t="n"/>
      <c r="W923" s="13" t="n"/>
      <c r="X923" s="13" t="n"/>
      <c r="Y923" s="13" t="n"/>
      <c r="Z923" s="13" t="n"/>
    </row>
    <row r="924" ht="15.75" customHeight="1" s="303">
      <c r="A924" s="13" t="n"/>
      <c r="B924" s="215" t="inlineStr">
        <is>
          <t>Sidchenko Y.</t>
        </is>
      </c>
      <c r="C924" s="13" t="n"/>
      <c r="D924" s="175" t="inlineStr">
        <is>
          <t>https://www.scopus.com/authid/detail.uri?authorId=57418642600&amp;origin=recordpage</t>
        </is>
      </c>
      <c r="E924" s="336" t="n">
        <v>3</v>
      </c>
      <c r="F924" s="336" t="n">
        <v>2</v>
      </c>
      <c r="G924" s="336" t="n">
        <v>1</v>
      </c>
      <c r="H924" s="13" t="n"/>
      <c r="I924" s="13" t="n"/>
      <c r="J924" s="13" t="n"/>
      <c r="K924" s="13" t="n"/>
      <c r="L924" s="244" t="n"/>
      <c r="M924" s="13" t="n"/>
      <c r="N924" s="13" t="n"/>
      <c r="O924" s="13" t="n"/>
      <c r="P924" s="13" t="n"/>
      <c r="Q924" s="13" t="n"/>
      <c r="R924" s="246" t="inlineStr">
        <is>
          <t>Sidchenko, Yevhenii ; Sidchenko, Y</t>
        </is>
      </c>
      <c r="S924" s="13" t="n"/>
      <c r="T924" s="13" t="n"/>
      <c r="U924" s="13" t="n"/>
      <c r="V924" s="13" t="n"/>
      <c r="W924" s="13" t="n"/>
      <c r="X924" s="13" t="n"/>
      <c r="Y924" s="13" t="n"/>
      <c r="Z924" s="13" t="n"/>
    </row>
    <row r="925" ht="15.75" customHeight="1" s="303">
      <c r="A925" s="13" t="n"/>
      <c r="B925" s="13" t="inlineStr">
        <is>
          <t>Ignatyev, Oleksandr</t>
        </is>
      </c>
      <c r="C925" s="13" t="n"/>
      <c r="D925" s="13" t="inlineStr">
        <is>
          <t>https://www.scopus.com/authid/detail.uri?authorId=57418642600&amp;origin=recordpage</t>
        </is>
      </c>
      <c r="E925" s="336" t="n">
        <v>3</v>
      </c>
      <c r="F925" s="336" t="n">
        <v>2</v>
      </c>
      <c r="G925" s="336" t="n">
        <v>1</v>
      </c>
      <c r="H925" s="13" t="n"/>
      <c r="I925" s="13" t="n"/>
      <c r="J925" s="13" t="n"/>
      <c r="K925" s="13" t="n"/>
      <c r="L925" s="244" t="n"/>
      <c r="M925" s="13" t="n"/>
      <c r="N925" s="13" t="n"/>
      <c r="O925" s="13" t="n"/>
      <c r="P925" s="13" t="n"/>
      <c r="Q925" s="13" t="n"/>
      <c r="R925" s="247" t="inlineStr">
        <is>
          <t>Ignatyev, Oleksandr ; Ignatyev, O.</t>
        </is>
      </c>
      <c r="S925" s="13" t="n"/>
      <c r="T925" s="13" t="n"/>
      <c r="U925" s="13" t="n"/>
      <c r="V925" s="13" t="n"/>
      <c r="W925" s="13" t="n"/>
      <c r="X925" s="13" t="n"/>
      <c r="Y925" s="13" t="n"/>
      <c r="Z925" s="13" t="n"/>
    </row>
    <row r="926" ht="15.75" customHeight="1" s="303">
      <c r="A926" s="13" t="n"/>
      <c r="B926" s="74" t="inlineStr">
        <is>
          <t>Василенко Т.О.</t>
        </is>
      </c>
      <c r="C926" s="13" t="n"/>
      <c r="D926" s="13" t="n"/>
      <c r="E926" s="337" t="n"/>
      <c r="F926" s="337" t="n"/>
      <c r="G926" s="337" t="n"/>
      <c r="H926" s="13" t="n"/>
      <c r="I926" s="13" t="n"/>
      <c r="J926" s="13" t="n"/>
      <c r="K926" s="13" t="n"/>
      <c r="L926" s="44" t="inlineStr">
        <is>
          <t>КРіСТЗІ</t>
        </is>
      </c>
      <c r="M926" s="13" t="n"/>
      <c r="N926" s="13" t="n"/>
      <c r="O926" s="13" t="n"/>
      <c r="P926" s="13" t="n"/>
      <c r="Q926" s="13" t="n"/>
      <c r="R926" s="13" t="n"/>
      <c r="S926" s="13" t="n"/>
      <c r="T926" s="13" t="n"/>
      <c r="U926" s="13" t="n"/>
      <c r="V926" s="13" t="n"/>
      <c r="W926" s="13" t="n"/>
      <c r="X926" s="13" t="n"/>
      <c r="Y926" s="13" t="n"/>
      <c r="Z926" s="13" t="n"/>
    </row>
    <row r="927" ht="15.75" customHeight="1" s="303">
      <c r="A927" s="13" t="n"/>
      <c r="B927" s="74" t="inlineStr">
        <is>
          <t>Жуков В.В.</t>
        </is>
      </c>
      <c r="C927" s="13" t="n"/>
      <c r="D927" s="13" t="n"/>
      <c r="E927" s="337" t="n"/>
      <c r="F927" s="337" t="n"/>
      <c r="G927" s="337" t="n"/>
      <c r="H927" s="13" t="n"/>
      <c r="I927" s="13" t="n"/>
      <c r="J927" s="13" t="n"/>
      <c r="K927" s="13" t="n"/>
      <c r="L927" s="44" t="inlineStr">
        <is>
          <t>КРіСТЗІ</t>
        </is>
      </c>
      <c r="M927" s="13" t="n"/>
      <c r="N927" s="13" t="n"/>
      <c r="O927" s="13" t="n"/>
      <c r="P927" s="13" t="n"/>
      <c r="Q927" s="13" t="n"/>
      <c r="R927" s="13" t="n"/>
      <c r="S927" s="13" t="n"/>
      <c r="T927" s="13" t="n"/>
      <c r="U927" s="13" t="n"/>
      <c r="V927" s="13" t="n"/>
      <c r="W927" s="13" t="n"/>
      <c r="X927" s="13" t="n"/>
      <c r="Y927" s="13" t="n"/>
      <c r="Z927" s="13" t="n"/>
    </row>
    <row r="928" ht="15.75" customHeight="1" s="303">
      <c r="A928" s="13" t="n"/>
      <c r="B928" s="74" t="inlineStr">
        <is>
          <t>Сергієнко О.Ю.</t>
        </is>
      </c>
      <c r="C928" s="13" t="n"/>
      <c r="D928" s="13" t="n"/>
      <c r="E928" s="337" t="n"/>
      <c r="F928" s="337" t="n"/>
      <c r="G928" s="337" t="n"/>
      <c r="H928" s="13" t="n"/>
      <c r="I928" s="13" t="n"/>
      <c r="J928" s="13" t="n"/>
      <c r="K928" s="13" t="n"/>
      <c r="L928" s="44" t="inlineStr">
        <is>
          <t>МІРЕС</t>
        </is>
      </c>
      <c r="M928" s="13" t="n"/>
      <c r="N928" s="13" t="n"/>
      <c r="O928" s="13" t="n"/>
      <c r="P928" s="13" t="n"/>
      <c r="Q928" s="13" t="n"/>
      <c r="R928" s="13" t="n"/>
      <c r="S928" s="13" t="n"/>
      <c r="T928" s="13" t="n"/>
      <c r="U928" s="13" t="n"/>
      <c r="V928" s="13" t="n"/>
      <c r="W928" s="13" t="n"/>
      <c r="X928" s="13" t="n"/>
      <c r="Y928" s="13" t="n"/>
      <c r="Z928" s="13" t="n"/>
    </row>
    <row r="929" ht="15.75" customHeight="1" s="303">
      <c r="A929" s="13" t="n"/>
      <c r="B929" s="74" t="inlineStr">
        <is>
          <t>Жуков В.В.</t>
        </is>
      </c>
      <c r="C929" s="13" t="n"/>
      <c r="D929" s="13" t="n"/>
      <c r="E929" s="337" t="n"/>
      <c r="F929" s="337" t="n"/>
      <c r="G929" s="337" t="n"/>
      <c r="H929" s="13" t="n"/>
      <c r="I929" s="13" t="n"/>
      <c r="J929" s="13" t="n"/>
      <c r="K929" s="13" t="n"/>
      <c r="L929" s="44" t="inlineStr">
        <is>
          <t>МІРЕС</t>
        </is>
      </c>
      <c r="M929" s="13" t="n"/>
      <c r="N929" s="13" t="n"/>
      <c r="O929" s="13" t="n"/>
      <c r="P929" s="13" t="n"/>
      <c r="Q929" s="13" t="n"/>
      <c r="R929" s="13" t="n"/>
      <c r="S929" s="13" t="n"/>
      <c r="T929" s="13" t="n"/>
      <c r="U929" s="13" t="n"/>
      <c r="V929" s="13" t="n"/>
      <c r="W929" s="13" t="n"/>
      <c r="X929" s="13" t="n"/>
      <c r="Y929" s="13" t="n"/>
      <c r="Z929" s="13" t="n"/>
    </row>
    <row r="930" ht="15.75" customHeight="1" s="303">
      <c r="A930" s="13" t="n"/>
      <c r="B930" s="74" t="inlineStr">
        <is>
          <t>Краєвська Н.О.</t>
        </is>
      </c>
      <c r="C930" s="13" t="n"/>
      <c r="D930" s="13" t="n"/>
      <c r="E930" s="337" t="n"/>
      <c r="F930" s="337" t="n"/>
      <c r="G930" s="337" t="n"/>
      <c r="H930" s="13" t="n"/>
      <c r="I930" s="13" t="n"/>
      <c r="J930" s="13" t="n"/>
      <c r="K930" s="13" t="n"/>
      <c r="L930" s="44" t="inlineStr">
        <is>
          <t>МСТ</t>
        </is>
      </c>
      <c r="M930" s="13" t="n"/>
      <c r="N930" s="13" t="n"/>
      <c r="O930" s="13" t="n"/>
      <c r="P930" s="13" t="n"/>
      <c r="Q930" s="13" t="n"/>
      <c r="R930" s="13" t="n"/>
      <c r="S930" s="13" t="n"/>
      <c r="T930" s="13" t="n"/>
      <c r="U930" s="13" t="n"/>
      <c r="V930" s="13" t="n"/>
      <c r="W930" s="13" t="n"/>
      <c r="X930" s="13" t="n"/>
      <c r="Y930" s="13" t="n"/>
      <c r="Z930" s="13" t="n"/>
    </row>
    <row r="931" ht="15.75" customHeight="1" s="303">
      <c r="A931" s="13" t="n"/>
      <c r="B931" s="74" t="inlineStr">
        <is>
          <t>Чумак В.С.</t>
        </is>
      </c>
      <c r="C931" s="13" t="n"/>
      <c r="D931" s="13" t="n"/>
      <c r="E931" s="337" t="n"/>
      <c r="F931" s="337" t="n"/>
      <c r="G931" s="337" t="n"/>
      <c r="H931" s="13" t="n"/>
      <c r="I931" s="13" t="n"/>
      <c r="J931" s="13" t="n"/>
      <c r="K931" s="13" t="n"/>
      <c r="L931" s="44" t="inlineStr">
        <is>
          <t>МТС</t>
        </is>
      </c>
      <c r="M931" s="13" t="n"/>
      <c r="N931" s="13" t="n"/>
      <c r="O931" s="13" t="n"/>
      <c r="P931" s="13" t="n"/>
      <c r="Q931" s="13" t="n"/>
      <c r="R931" s="13" t="n"/>
      <c r="S931" s="13" t="n"/>
      <c r="T931" s="13" t="n"/>
      <c r="U931" s="13" t="n"/>
      <c r="V931" s="13" t="n"/>
      <c r="W931" s="13" t="n"/>
      <c r="X931" s="13" t="n"/>
      <c r="Y931" s="13" t="n"/>
      <c r="Z931" s="13" t="n"/>
    </row>
    <row r="932" ht="15.75" customHeight="1" s="303">
      <c r="A932" s="13" t="n"/>
      <c r="B932" s="74" t="inlineStr">
        <is>
          <t>Білова Т.Г.</t>
        </is>
      </c>
      <c r="C932" s="13" t="n"/>
      <c r="D932" s="248" t="inlineStr">
        <is>
          <t>https://www.scopus.com/authid/detail.uri?authorId=57383114500</t>
        </is>
      </c>
      <c r="E932" s="336" t="n">
        <v>1</v>
      </c>
      <c r="F932" s="336" t="n">
        <v>0</v>
      </c>
      <c r="G932" s="336" t="n">
        <v>0</v>
      </c>
      <c r="H932" s="13" t="n">
        <v>0</v>
      </c>
      <c r="I932" s="13" t="n">
        <v>0</v>
      </c>
      <c r="J932" s="13" t="n">
        <v>0</v>
      </c>
      <c r="K932" s="13" t="n"/>
      <c r="L932" s="217" t="inlineStr">
        <is>
          <t xml:space="preserve">СТ </t>
        </is>
      </c>
      <c r="M932" s="13" t="n"/>
      <c r="N932" s="13" t="n"/>
      <c r="O932" s="13" t="n"/>
      <c r="P932" s="13" t="n"/>
      <c r="Q932" s="13" t="n"/>
      <c r="R932" s="13" t="inlineStr">
        <is>
          <t>Bilova T. ; Bilova, Tetiana</t>
        </is>
      </c>
      <c r="S932" s="13" t="n"/>
      <c r="T932" s="13" t="n"/>
      <c r="U932" s="13" t="n"/>
      <c r="V932" s="13" t="n"/>
      <c r="W932" s="13" t="n"/>
      <c r="X932" s="13" t="n"/>
      <c r="Y932" s="13" t="n"/>
      <c r="Z932" s="13" t="n"/>
    </row>
    <row r="933" ht="15.75" customHeight="1" s="303">
      <c r="A933" s="13" t="n"/>
      <c r="B933" s="74" t="inlineStr">
        <is>
          <t>Мірошниченко Н.С.</t>
        </is>
      </c>
      <c r="C933" s="218" t="inlineStr">
        <is>
          <t>https://orcid.org/0000-0002-3846-1668</t>
        </is>
      </c>
      <c r="D933" s="218" t="inlineStr">
        <is>
          <t>https://www.scopus.com/authid/detail.uri?authorId=57217114845</t>
        </is>
      </c>
      <c r="E933" s="336" t="n">
        <v>4</v>
      </c>
      <c r="F933" s="336" t="n">
        <v>0</v>
      </c>
      <c r="G933" s="336" t="n">
        <v>0</v>
      </c>
      <c r="H933" s="13" t="n">
        <v>1</v>
      </c>
      <c r="I933" s="13" t="n">
        <v>0</v>
      </c>
      <c r="J933" s="13" t="n">
        <v>0</v>
      </c>
      <c r="K933" s="13" t="n"/>
      <c r="L933" s="217" t="inlineStr">
        <is>
          <t xml:space="preserve">СТ </t>
        </is>
      </c>
      <c r="M933" s="13" t="n"/>
      <c r="N933" s="13" t="n"/>
      <c r="O933" s="13" t="n"/>
      <c r="P933" s="13" t="n"/>
      <c r="Q933" s="13" t="n"/>
      <c r="R933" s="249" t="inlineStr">
        <is>
          <t>Miroshnychenko, Nelia</t>
        </is>
      </c>
      <c r="S933" s="13" t="n"/>
      <c r="T933" s="13" t="n"/>
      <c r="U933" s="13" t="n"/>
      <c r="V933" s="13" t="n"/>
      <c r="W933" s="13" t="n"/>
      <c r="X933" s="13" t="n"/>
      <c r="Y933" s="13" t="n"/>
      <c r="Z933" s="13" t="n"/>
    </row>
    <row r="934" ht="15.75" customHeight="1" s="303">
      <c r="A934" s="13" t="n"/>
      <c r="B934" s="74" t="inlineStr">
        <is>
          <t>Саваневич В.Є.</t>
        </is>
      </c>
      <c r="C934" s="250" t="inlineStr">
        <is>
          <t>https://orcid.org/0000-0001-8840-8278</t>
        </is>
      </c>
      <c r="D934" s="218" t="inlineStr">
        <is>
          <t>https://www.scopus.com/authid/detail.uri?authorId=56486038400</t>
        </is>
      </c>
      <c r="E934" s="336" t="n">
        <v>26</v>
      </c>
      <c r="F934" s="336" t="n">
        <v>225</v>
      </c>
      <c r="G934" s="336" t="n">
        <v>10</v>
      </c>
      <c r="H934" s="13" t="n"/>
      <c r="I934" s="13" t="n"/>
      <c r="J934" s="13" t="n"/>
      <c r="K934" s="13" t="n"/>
      <c r="L934" s="217" t="inlineStr">
        <is>
          <t xml:space="preserve">СТ </t>
        </is>
      </c>
      <c r="M934" s="13" t="n"/>
      <c r="N934" s="13" t="n"/>
      <c r="O934" s="13" t="n"/>
      <c r="P934" s="13" t="n"/>
      <c r="Q934" s="13" t="n"/>
      <c r="R934" s="65" t="inlineStr">
        <is>
          <t>Savanevych, Vadym ; Savanevych, Vadym E. ; Savanevich, V. E. ; Savanevych, V. E. ; Savanevych, V.E.</t>
        </is>
      </c>
      <c r="S934" s="13" t="n"/>
      <c r="T934" s="13" t="n"/>
      <c r="U934" s="13" t="n"/>
      <c r="V934" s="13" t="n"/>
      <c r="W934" s="13" t="n"/>
      <c r="X934" s="13" t="n"/>
      <c r="Y934" s="13" t="n"/>
      <c r="Z934" s="13" t="n"/>
    </row>
    <row r="935" ht="15.75" customHeight="1" s="303">
      <c r="A935" s="13" t="n"/>
      <c r="B935" s="74" t="inlineStr">
        <is>
          <t>Яцик М.В.</t>
        </is>
      </c>
      <c r="C935" s="250" t="inlineStr">
        <is>
          <t>https://orcid.org/0000-0002-0814-3909</t>
        </is>
      </c>
      <c r="D935" s="218" t="inlineStr">
        <is>
          <t>https://www.scopus.com/authid/detail.uri?authorId=36676028500</t>
        </is>
      </c>
      <c r="E935" s="336" t="n">
        <v>16</v>
      </c>
      <c r="F935" s="336" t="n">
        <v>12</v>
      </c>
      <c r="G935" s="336" t="n">
        <v>2</v>
      </c>
      <c r="H935" s="13" t="n"/>
      <c r="I935" s="13" t="n"/>
      <c r="J935" s="13" t="n"/>
      <c r="K935" s="13" t="n"/>
      <c r="L935" s="217" t="inlineStr">
        <is>
          <t xml:space="preserve">СТ </t>
        </is>
      </c>
      <c r="M935" s="13" t="n"/>
      <c r="N935" s="13" t="n"/>
      <c r="O935" s="13" t="n"/>
      <c r="P935" s="13" t="n"/>
      <c r="Q935" s="13" t="n"/>
      <c r="R935" s="13" t="inlineStr">
        <is>
          <t xml:space="preserve">Yatsyk, Mykola, V ; Yatsyk, Mykola V. ; Yatsyk, M. V. ; Yatsyk, Mykola
</t>
        </is>
      </c>
      <c r="S935" s="13" t="n"/>
      <c r="T935" s="13" t="n"/>
      <c r="U935" s="13" t="n"/>
      <c r="V935" s="13" t="n"/>
      <c r="W935" s="13" t="n"/>
      <c r="X935" s="13" t="n"/>
      <c r="Y935" s="13" t="n"/>
      <c r="Z935" s="13" t="n"/>
    </row>
    <row r="936" ht="15.75" customHeight="1" s="303">
      <c r="A936" s="13" t="n"/>
      <c r="B936" s="74" t="inlineStr">
        <is>
          <t>Буренок В.В.</t>
        </is>
      </c>
      <c r="C936" s="13" t="n"/>
      <c r="D936" s="13" t="n"/>
      <c r="E936" s="337" t="n"/>
      <c r="F936" s="337" t="n"/>
      <c r="G936" s="337" t="n"/>
      <c r="H936" s="13" t="n"/>
      <c r="I936" s="13" t="n"/>
      <c r="J936" s="13" t="n"/>
      <c r="K936" s="13" t="n"/>
      <c r="L936" s="44" t="inlineStr">
        <is>
          <t>ФВС</t>
        </is>
      </c>
      <c r="M936" s="13" t="n"/>
      <c r="N936" s="13" t="n"/>
      <c r="O936" s="13" t="n"/>
      <c r="P936" s="13" t="n"/>
      <c r="Q936" s="13" t="n"/>
      <c r="R936" s="13" t="n"/>
      <c r="S936" s="13" t="n"/>
      <c r="T936" s="13" t="n"/>
      <c r="U936" s="13" t="n"/>
      <c r="V936" s="13" t="n"/>
      <c r="W936" s="13" t="n"/>
      <c r="X936" s="13" t="n"/>
      <c r="Y936" s="13" t="n"/>
      <c r="Z936" s="13" t="n"/>
    </row>
    <row r="937" ht="15.75" customHeight="1" s="303">
      <c r="A937" s="13" t="n"/>
      <c r="B937" s="74" t="inlineStr">
        <is>
          <t>Жарікова І.В.</t>
        </is>
      </c>
      <c r="C937" s="13" t="n"/>
      <c r="D937" s="13" t="n"/>
      <c r="E937" s="337" t="n"/>
      <c r="F937" s="337" t="n"/>
      <c r="G937" s="337" t="n"/>
      <c r="H937" s="13" t="n"/>
      <c r="I937" s="13" t="n"/>
      <c r="J937" s="13" t="n"/>
      <c r="K937" s="13" t="n"/>
      <c r="L937" s="44" t="inlineStr">
        <is>
          <t>КІТАМ</t>
        </is>
      </c>
      <c r="M937" s="13" t="n"/>
      <c r="N937" s="13" t="n"/>
      <c r="O937" s="13" t="n"/>
      <c r="P937" s="13" t="n"/>
      <c r="Q937" s="13" t="n"/>
      <c r="R937" s="13" t="n"/>
      <c r="S937" s="13" t="n"/>
      <c r="T937" s="13" t="n"/>
      <c r="U937" s="13" t="n"/>
      <c r="V937" s="13" t="n"/>
      <c r="W937" s="13" t="n"/>
      <c r="X937" s="13" t="n"/>
      <c r="Y937" s="13" t="n"/>
      <c r="Z937" s="13" t="n"/>
    </row>
    <row r="938" ht="15.75" customHeight="1" s="303">
      <c r="A938" s="13" t="n"/>
      <c r="B938" s="74" t="inlineStr">
        <is>
          <t>Кожанов А.Є.</t>
        </is>
      </c>
      <c r="C938" s="13" t="n"/>
      <c r="D938" s="13" t="n"/>
      <c r="E938" s="337" t="n"/>
      <c r="F938" s="337" t="n"/>
      <c r="G938" s="337" t="n"/>
      <c r="H938" s="13" t="n"/>
      <c r="I938" s="13" t="n"/>
      <c r="J938" s="13" t="n"/>
      <c r="K938" s="13" t="n"/>
      <c r="L938" s="217" t="inlineStr">
        <is>
          <t>ІУС</t>
        </is>
      </c>
      <c r="M938" s="13" t="n"/>
      <c r="N938" s="13" t="n"/>
      <c r="O938" s="13" t="n"/>
      <c r="P938" s="13" t="n"/>
      <c r="Q938" s="13" t="n"/>
      <c r="R938" s="13" t="n"/>
      <c r="S938" s="13" t="n"/>
      <c r="T938" s="13" t="n"/>
      <c r="U938" s="13" t="n"/>
      <c r="V938" s="13" t="n"/>
      <c r="W938" s="13" t="n"/>
      <c r="X938" s="13" t="n"/>
      <c r="Y938" s="13" t="n"/>
      <c r="Z938" s="13" t="n"/>
    </row>
    <row r="939" ht="15" customHeight="1" s="303">
      <c r="A939" s="13" t="n"/>
      <c r="B939" s="13" t="inlineStr">
        <is>
          <t>Onyshchenko, Roman</t>
        </is>
      </c>
      <c r="C939" s="13" t="n"/>
      <c r="D939" s="13" t="n"/>
      <c r="E939" s="337" t="n"/>
      <c r="F939" s="337" t="n"/>
      <c r="G939" s="337" t="n"/>
      <c r="H939" s="13" t="n"/>
      <c r="I939" s="13" t="n"/>
      <c r="J939" s="13" t="n"/>
      <c r="K939" s="13" t="n"/>
      <c r="L939" s="13" t="n"/>
      <c r="M939" s="13" t="n"/>
      <c r="N939" s="13" t="n"/>
      <c r="O939" s="13" t="n"/>
      <c r="P939" s="13" t="n"/>
      <c r="Q939" s="13" t="n"/>
      <c r="R939" s="13" t="inlineStr">
        <is>
          <t>Onyshchenko, Roman ; Onyshchenko, R.</t>
        </is>
      </c>
    </row>
    <row r="940" ht="15.75" customHeight="1" s="303">
      <c r="A940" s="13" t="n"/>
      <c r="B940" s="13" t="inlineStr">
        <is>
          <t>Василишин Константин ???</t>
        </is>
      </c>
      <c r="C940" s="13" t="n"/>
      <c r="D940" s="13" t="n"/>
      <c r="E940" s="337" t="n"/>
      <c r="F940" s="337" t="n"/>
      <c r="G940" s="337" t="n"/>
      <c r="H940" s="13" t="n"/>
      <c r="I940" s="13" t="n"/>
      <c r="J940" s="13" t="n"/>
      <c r="K940" s="13" t="n"/>
      <c r="L940" s="251" t="inlineStr">
        <is>
          <t>Факультет Інформаційно-аналітичних технологій та менеджменту</t>
        </is>
      </c>
      <c r="M940" s="13" t="n"/>
      <c r="N940" s="13" t="n"/>
      <c r="O940" s="13" t="n"/>
      <c r="P940" s="13" t="n"/>
      <c r="Q940" s="13" t="n"/>
      <c r="R940" s="13" t="inlineStr">
        <is>
          <t>Vasylyshyn, Kostiantyn</t>
        </is>
      </c>
    </row>
    <row r="941" ht="15.75" customHeight="1" s="303">
      <c r="A941" s="13" t="n"/>
      <c r="B941" s="13" t="inlineStr">
        <is>
          <t>Бондаренко Олег</t>
        </is>
      </c>
      <c r="C941" s="13" t="n"/>
      <c r="D941" s="13" t="n"/>
      <c r="E941" s="337" t="n"/>
      <c r="F941" s="337" t="n"/>
      <c r="G941" s="337" t="n"/>
      <c r="H941" s="13" t="n"/>
      <c r="I941" s="13" t="n"/>
      <c r="J941" s="13" t="n"/>
      <c r="K941" s="13" t="n"/>
      <c r="L941" s="13" t="inlineStr">
        <is>
          <t>ІКІ</t>
        </is>
      </c>
      <c r="M941" s="13" t="n"/>
      <c r="N941" s="13" t="n"/>
      <c r="O941" s="13" t="n"/>
      <c r="P941" s="13" t="n"/>
      <c r="Q941" s="13" t="n"/>
      <c r="R941" s="252" t="inlineStr">
        <is>
          <t>Bondarenko, Oleg ; Bondarenko, O.</t>
        </is>
      </c>
    </row>
    <row r="942" ht="15.75" customHeight="1" s="303">
      <c r="A942" s="13" t="n"/>
      <c r="B942" s="13" t="inlineStr">
        <is>
          <t xml:space="preserve">Герасімов Сергій </t>
        </is>
      </c>
      <c r="C942" s="13" t="n"/>
      <c r="D942" s="13" t="n"/>
      <c r="E942" s="337" t="n"/>
      <c r="F942" s="337" t="n"/>
      <c r="G942" s="337" t="n"/>
      <c r="H942" s="13" t="n"/>
      <c r="I942" s="13" t="n"/>
      <c r="J942" s="13" t="n"/>
      <c r="K942" s="13" t="n"/>
      <c r="L942" s="13" t="inlineStr">
        <is>
          <t>ФОЕТ ?</t>
        </is>
      </c>
      <c r="M942" s="13" t="n"/>
      <c r="N942" s="13" t="n"/>
      <c r="O942" s="13" t="n"/>
      <c r="P942" s="13" t="n"/>
      <c r="Q942" s="13" t="n"/>
      <c r="R942" s="253" t="inlineStr">
        <is>
          <t>Herasymov, Serhii</t>
        </is>
      </c>
    </row>
    <row r="943" ht="15.75" customHeight="1" s="303">
      <c r="A943" s="13" t="n"/>
      <c r="B943" s="13" t="inlineStr">
        <is>
          <t>Kulbachnyi, Vladyslav</t>
        </is>
      </c>
      <c r="C943" s="13" t="n"/>
      <c r="D943" s="13" t="n"/>
      <c r="E943" s="337" t="n"/>
      <c r="F943" s="337" t="n"/>
      <c r="G943" s="337" t="n"/>
      <c r="H943" s="13" t="n"/>
      <c r="I943" s="13" t="n"/>
      <c r="J943" s="13" t="n"/>
      <c r="K943" s="13" t="n"/>
      <c r="L943" s="13" t="n"/>
      <c r="M943" s="13" t="n"/>
      <c r="N943" s="13" t="n"/>
      <c r="O943" s="13" t="n"/>
      <c r="P943" s="13" t="n"/>
      <c r="Q943" s="13" t="n"/>
      <c r="R943" s="249" t="inlineStr">
        <is>
          <t>Kulbachnyi, Vladyslav, Kulbachnyi, V.</t>
        </is>
      </c>
    </row>
    <row r="944" ht="15.75" customHeight="1" s="303">
      <c r="A944" s="13" t="n"/>
      <c r="B944" s="61" t="inlineStr">
        <is>
          <t>Hunko, M.</t>
        </is>
      </c>
      <c r="C944" s="13" t="n"/>
      <c r="D944" s="13" t="n"/>
      <c r="E944" s="337" t="n"/>
      <c r="F944" s="337" t="n"/>
      <c r="G944" s="337" t="n"/>
      <c r="H944" s="13" t="n"/>
      <c r="I944" s="13" t="n"/>
      <c r="J944" s="13" t="n"/>
      <c r="K944" s="13" t="n"/>
      <c r="L944" s="29" t="inlineStr">
        <is>
          <t>ЕОМ</t>
        </is>
      </c>
      <c r="M944" s="13" t="n"/>
      <c r="N944" s="13" t="n"/>
      <c r="O944" s="13" t="n"/>
      <c r="P944" s="13" t="n"/>
      <c r="Q944" s="13" t="n"/>
      <c r="R944" s="61" t="inlineStr">
        <is>
          <t>Hunko, M.</t>
        </is>
      </c>
    </row>
    <row r="945" ht="15.75" customHeight="1" s="303">
      <c r="A945" s="13" t="n"/>
      <c r="B945" s="61" t="inlineStr">
        <is>
          <t>Turenko, S.</t>
        </is>
      </c>
      <c r="C945" s="13" t="n"/>
      <c r="D945" s="13" t="n"/>
      <c r="E945" s="337" t="n"/>
      <c r="F945" s="337" t="n"/>
      <c r="G945" s="337" t="n"/>
      <c r="H945" s="13" t="n"/>
      <c r="I945" s="13" t="n"/>
      <c r="J945" s="13" t="n"/>
      <c r="K945" s="13" t="n"/>
      <c r="L945" s="29" t="inlineStr">
        <is>
          <t>мгп</t>
        </is>
      </c>
      <c r="M945" s="13" t="n"/>
      <c r="N945" s="13" t="n"/>
      <c r="O945" s="13" t="n"/>
      <c r="P945" s="13" t="n"/>
      <c r="Q945" s="13" t="n"/>
      <c r="R945" s="61" t="inlineStr">
        <is>
          <t>Turenko, S.</t>
        </is>
      </c>
    </row>
    <row r="946" ht="15.75" customHeight="1" s="303">
      <c r="A946" s="13" t="n"/>
      <c r="B946" s="61" t="inlineStr">
        <is>
          <t>Ryzhanov, V.</t>
        </is>
      </c>
      <c r="C946" s="13" t="n"/>
      <c r="D946" s="13" t="n"/>
      <c r="E946" s="337" t="n"/>
      <c r="F946" s="337" t="n"/>
      <c r="G946" s="337" t="n"/>
      <c r="H946" s="13" t="n"/>
      <c r="I946" s="13" t="n"/>
      <c r="J946" s="13" t="n"/>
      <c r="K946" s="13" t="n"/>
      <c r="L946" s="13" t="inlineStr">
        <is>
          <t>пм?</t>
        </is>
      </c>
      <c r="M946" s="13" t="n"/>
      <c r="N946" s="13" t="n"/>
      <c r="O946" s="13" t="n"/>
      <c r="P946" s="13" t="n"/>
      <c r="Q946" s="13" t="n"/>
      <c r="R946" s="61" t="inlineStr">
        <is>
          <t>Ryzhanov, V.</t>
        </is>
      </c>
    </row>
    <row r="947" ht="15.75" customHeight="1" s="303">
      <c r="A947" s="13" t="n"/>
      <c r="B947" s="61" t="inlineStr">
        <is>
          <t>Zinchenko, H.</t>
        </is>
      </c>
      <c r="C947" s="13" t="n"/>
      <c r="D947" s="13" t="n"/>
      <c r="E947" s="337" t="n"/>
      <c r="F947" s="337" t="n"/>
      <c r="G947" s="337" t="n"/>
      <c r="H947" s="13" t="n"/>
      <c r="I947" s="13" t="n"/>
      <c r="J947" s="13" t="n"/>
      <c r="K947" s="13" t="n"/>
      <c r="L947" s="13" t="inlineStr">
        <is>
          <t>пм?</t>
        </is>
      </c>
      <c r="M947" s="13" t="n"/>
      <c r="N947" s="13" t="n"/>
      <c r="O947" s="13" t="n"/>
      <c r="P947" s="13" t="n"/>
      <c r="Q947" s="13" t="n"/>
      <c r="R947" s="61" t="inlineStr">
        <is>
          <t>Zinchenko, H.</t>
        </is>
      </c>
    </row>
    <row r="948" ht="15.75" customHeight="1" s="303">
      <c r="A948" s="13" t="n"/>
      <c r="B948" s="61" t="inlineStr">
        <is>
          <t xml:space="preserve">САШКОВА ЯНА ВАДИМІВНА </t>
        </is>
      </c>
      <c r="C948" s="13" t="n"/>
      <c r="D948" s="13" t="n"/>
      <c r="E948" s="337" t="n"/>
      <c r="F948" s="337" t="n"/>
      <c r="G948" s="337" t="n"/>
      <c r="H948" s="13" t="n"/>
      <c r="I948" s="13" t="n"/>
      <c r="J948" s="13" t="n"/>
      <c r="K948" s="13" t="n"/>
      <c r="L948" s="13" t="inlineStr">
        <is>
          <t>ФОЕТ</t>
        </is>
      </c>
      <c r="M948" s="13" t="n"/>
      <c r="N948" s="13" t="n"/>
      <c r="O948" s="13" t="n"/>
      <c r="P948" s="13" t="n"/>
      <c r="Q948" s="13" t="n"/>
      <c r="R948" s="61" t="inlineStr">
        <is>
          <t>Sahkova, Y. ; Sashkova, Y.</t>
        </is>
      </c>
    </row>
    <row r="949" ht="15.75" customHeight="1" s="303">
      <c r="A949" s="13" t="n"/>
      <c r="B949" s="61" t="inlineStr">
        <is>
          <t>Skorik, V.</t>
        </is>
      </c>
      <c r="C949" s="13" t="n"/>
      <c r="D949" s="13" t="n"/>
      <c r="E949" s="337" t="n"/>
      <c r="F949" s="337" t="n"/>
      <c r="G949" s="337" t="n"/>
      <c r="H949" s="13" t="n"/>
      <c r="I949" s="13" t="n"/>
      <c r="J949" s="13" t="n"/>
      <c r="K949" s="13" t="n"/>
      <c r="L949" s="13" t="inlineStr">
        <is>
          <t>ндл</t>
        </is>
      </c>
      <c r="M949" s="13" t="n"/>
      <c r="N949" s="13" t="n"/>
      <c r="O949" s="13" t="n"/>
      <c r="P949" s="13" t="n"/>
      <c r="Q949" s="13" t="n"/>
      <c r="R949" s="61" t="inlineStr">
        <is>
          <t>Skorik, V.</t>
        </is>
      </c>
    </row>
    <row r="950" ht="15.75" customHeight="1" s="303">
      <c r="A950" s="13" t="n"/>
      <c r="B950" s="61" t="inlineStr">
        <is>
          <t>Novytskyy, O.</t>
        </is>
      </c>
      <c r="C950" s="13" t="n"/>
      <c r="D950" s="13" t="n"/>
      <c r="E950" s="337" t="n"/>
      <c r="F950" s="337" t="n"/>
      <c r="G950" s="337" t="n"/>
      <c r="H950" s="13" t="n"/>
      <c r="I950" s="13" t="n"/>
      <c r="J950" s="13" t="n"/>
      <c r="K950" s="13" t="n"/>
      <c r="L950" s="13" t="inlineStr">
        <is>
          <t>?</t>
        </is>
      </c>
      <c r="M950" s="13" t="n"/>
      <c r="N950" s="13" t="n"/>
      <c r="O950" s="13" t="n"/>
      <c r="P950" s="13" t="n"/>
      <c r="Q950" s="13" t="n"/>
      <c r="R950" s="61" t="inlineStr">
        <is>
          <t>Novytskyy, O.</t>
        </is>
      </c>
    </row>
    <row r="951" ht="15.75" customHeight="1" s="303">
      <c r="A951" s="13" t="n"/>
      <c r="B951" s="61" t="inlineStr">
        <is>
          <t>МАРУХНЕНКО ОЛЕКСАНДР</t>
        </is>
      </c>
      <c r="C951" s="13" t="n"/>
      <c r="D951" s="13" t="n"/>
      <c r="E951" s="337" t="n"/>
      <c r="F951" s="337" t="n"/>
      <c r="G951" s="337" t="n"/>
      <c r="H951" s="13" t="n"/>
      <c r="I951" s="13" t="n"/>
      <c r="J951" s="13" t="n"/>
      <c r="K951" s="13" t="n"/>
      <c r="L951" s="13" t="inlineStr">
        <is>
          <t>БІТ</t>
        </is>
      </c>
      <c r="M951" s="13" t="n"/>
      <c r="N951" s="13" t="n"/>
      <c r="O951" s="13" t="n"/>
      <c r="P951" s="13" t="n"/>
      <c r="Q951" s="13" t="n"/>
      <c r="R951" s="61" t="inlineStr">
        <is>
          <t>Marukhnenko, O.</t>
        </is>
      </c>
    </row>
    <row r="952" ht="15.75" customHeight="1" s="303">
      <c r="A952" s="13" t="n"/>
      <c r="B952" s="13" t="inlineStr">
        <is>
          <t>Kutsenko, Y.</t>
        </is>
      </c>
      <c r="C952" s="13" t="n"/>
      <c r="D952" s="13" t="n"/>
      <c r="E952" s="337" t="n"/>
      <c r="F952" s="337" t="n"/>
      <c r="G952" s="337" t="n"/>
      <c r="H952" s="13" t="n"/>
      <c r="I952" s="13" t="n"/>
      <c r="J952" s="13" t="n"/>
      <c r="K952" s="13" t="n"/>
      <c r="L952" s="13" t="inlineStr">
        <is>
          <t>ек</t>
        </is>
      </c>
      <c r="M952" s="13" t="n"/>
      <c r="N952" s="13" t="n"/>
      <c r="O952" s="13" t="n"/>
      <c r="P952" s="13" t="n"/>
      <c r="Q952" s="13" t="n"/>
      <c r="R952" s="13" t="inlineStr">
        <is>
          <t>Kutsenko, Y.</t>
        </is>
      </c>
    </row>
    <row r="953" ht="15.75" customHeight="1" s="303">
      <c r="A953" s="13" t="n"/>
      <c r="B953" s="61" t="inlineStr">
        <is>
          <t>Branytskyi, V.</t>
        </is>
      </c>
      <c r="C953" s="13" t="n"/>
      <c r="D953" s="13" t="n"/>
      <c r="E953" s="337" t="n"/>
      <c r="F953" s="337" t="n"/>
      <c r="G953" s="337" t="n"/>
      <c r="H953" s="13" t="n"/>
      <c r="I953" s="13" t="n"/>
      <c r="J953" s="13" t="n"/>
      <c r="K953" s="13" t="n"/>
      <c r="L953" s="13" t="inlineStr">
        <is>
          <t>ші</t>
        </is>
      </c>
      <c r="M953" s="13" t="n"/>
      <c r="N953" s="13" t="n"/>
      <c r="O953" s="13" t="n"/>
      <c r="P953" s="13" t="n"/>
      <c r="Q953" s="13" t="n"/>
      <c r="R953" s="61" t="inlineStr">
        <is>
          <t>Branytskyi, V.</t>
        </is>
      </c>
    </row>
    <row r="954" ht="15.75" customHeight="1" s="303">
      <c r="A954" s="13" t="n"/>
      <c r="B954" s="61" t="inlineStr">
        <is>
          <t>Malyk, D.</t>
        </is>
      </c>
      <c r="C954" s="13" t="n"/>
      <c r="D954" s="13" t="n"/>
      <c r="E954" s="337" t="n"/>
      <c r="F954" s="337" t="n"/>
      <c r="G954" s="337" t="n"/>
      <c r="H954" s="13" t="n"/>
      <c r="I954" s="13" t="n"/>
      <c r="J954" s="13" t="n"/>
      <c r="K954" s="13" t="n"/>
      <c r="L954" s="13" t="inlineStr">
        <is>
          <t>ші</t>
        </is>
      </c>
      <c r="M954" s="13" t="n"/>
      <c r="N954" s="13" t="n"/>
      <c r="O954" s="13" t="n"/>
      <c r="P954" s="13" t="n"/>
      <c r="Q954" s="13" t="n"/>
      <c r="R954" s="61" t="inlineStr">
        <is>
          <t>Malyk, D.</t>
        </is>
      </c>
    </row>
    <row r="955" ht="15.75" customHeight="1" s="303">
      <c r="A955" s="13" t="n"/>
      <c r="B955" s="61" t="inlineStr">
        <is>
          <t>Shevtsov, I.</t>
        </is>
      </c>
      <c r="C955" s="13" t="n"/>
      <c r="D955" s="13" t="n"/>
      <c r="E955" s="337" t="n"/>
      <c r="F955" s="337" t="n"/>
      <c r="G955" s="337" t="n"/>
      <c r="H955" s="13" t="n"/>
      <c r="I955" s="13" t="n"/>
      <c r="J955" s="13" t="n"/>
      <c r="K955" s="13" t="n"/>
      <c r="L955" s="13" t="inlineStr">
        <is>
          <t>мтс</t>
        </is>
      </c>
      <c r="M955" s="13" t="n"/>
      <c r="N955" s="13" t="n"/>
      <c r="O955" s="13" t="n"/>
      <c r="P955" s="13" t="n"/>
      <c r="Q955" s="13" t="n"/>
      <c r="R955" s="61" t="inlineStr">
        <is>
          <t>Shevtsov, I.</t>
        </is>
      </c>
    </row>
    <row r="956" ht="15.75" customHeight="1" s="303">
      <c r="A956" s="13" t="n"/>
      <c r="B956" s="61" t="inlineStr">
        <is>
          <t>Samochernov, M.B.</t>
        </is>
      </c>
      <c r="C956" s="13" t="n"/>
      <c r="D956" s="13" t="n"/>
      <c r="E956" s="337" t="n"/>
      <c r="F956" s="337" t="n"/>
      <c r="G956" s="337" t="n"/>
      <c r="H956" s="13" t="n"/>
      <c r="I956" s="13" t="n"/>
      <c r="J956" s="13" t="n"/>
      <c r="K956" s="13" t="n"/>
      <c r="L956" s="13" t="inlineStr">
        <is>
          <t>імі</t>
        </is>
      </c>
      <c r="M956" s="13" t="n"/>
      <c r="N956" s="13" t="n"/>
      <c r="O956" s="13" t="n"/>
      <c r="P956" s="13" t="n"/>
      <c r="Q956" s="13" t="n"/>
      <c r="R956" s="61" t="inlineStr">
        <is>
          <t>Samochernov, M.B.</t>
        </is>
      </c>
    </row>
    <row r="957" ht="15.75" customHeight="1" s="303">
      <c r="A957" s="13" t="n"/>
      <c r="B957" s="61" t="inlineStr">
        <is>
          <t>Мордик Олександр</t>
        </is>
      </c>
      <c r="C957" s="13" t="n"/>
      <c r="D957" s="13" t="n"/>
      <c r="E957" s="337" t="n"/>
      <c r="F957" s="337" t="n"/>
      <c r="G957" s="337" t="n"/>
      <c r="H957" s="13" t="n"/>
      <c r="I957" s="13" t="n"/>
      <c r="J957" s="13" t="n"/>
      <c r="K957" s="13" t="n"/>
      <c r="L957" s="13" t="inlineStr">
        <is>
          <t>кітам</t>
        </is>
      </c>
      <c r="M957" s="13" t="n"/>
      <c r="N957" s="13" t="n"/>
      <c r="O957" s="13" t="n"/>
      <c r="P957" s="13" t="n"/>
      <c r="Q957" s="13" t="n"/>
      <c r="R957" s="61" t="inlineStr">
        <is>
          <t>Mordyk, O. ; Mordyk, Oleksandr</t>
        </is>
      </c>
    </row>
    <row r="958" ht="90" customHeight="1" s="303">
      <c r="A958" s="13" t="n"/>
      <c r="B958" s="13" t="inlineStr">
        <is>
          <t>Орленко Валерій</t>
        </is>
      </c>
      <c r="C958" s="13" t="n"/>
      <c r="D958" s="13" t="n"/>
      <c r="E958" s="337" t="n"/>
      <c r="F958" s="337" t="n"/>
      <c r="G958" s="337" t="n"/>
      <c r="H958" s="13" t="n"/>
      <c r="I958" s="13" t="n"/>
      <c r="J958" s="13" t="n"/>
      <c r="K958" s="13" t="n"/>
      <c r="L958" s="212" t="inlineStr">
        <is>
          <t>начальник відділу україно-китайського співробітництва</t>
        </is>
      </c>
      <c r="M958" s="13" t="n"/>
      <c r="N958" s="13" t="n"/>
      <c r="O958" s="13" t="n"/>
      <c r="P958" s="13" t="n"/>
      <c r="Q958" s="13" t="n"/>
      <c r="R958" s="13" t="inlineStr">
        <is>
          <t>Orlenko, V. ; Orlenko, Valery</t>
        </is>
      </c>
    </row>
    <row r="959" ht="15.75" customHeight="1" s="303">
      <c r="A959" s="13" t="n"/>
      <c r="B959" s="13" t="inlineStr">
        <is>
          <t>Марухненко Олександр Сергійович</t>
        </is>
      </c>
      <c r="C959" s="220" t="inlineStr">
        <is>
          <t xml:space="preserve"> https://orcid.org/0000-0002-0583-3752</t>
        </is>
      </c>
      <c r="D959" s="13" t="n"/>
      <c r="E959" s="337" t="n"/>
      <c r="F959" s="337" t="n"/>
      <c r="G959" s="337" t="n"/>
      <c r="H959" s="13" t="n"/>
      <c r="I959" s="13" t="n"/>
      <c r="J959" s="13" t="n"/>
      <c r="K959" s="13" t="n"/>
      <c r="L959" s="13" t="inlineStr">
        <is>
          <t>БІТ</t>
        </is>
      </c>
      <c r="M959" s="13" t="n"/>
      <c r="N959" s="13" t="n"/>
      <c r="O959" s="13" t="n"/>
      <c r="P959" s="13" t="n"/>
      <c r="Q959" s="13" t="n"/>
      <c r="R959" s="13" t="n"/>
    </row>
    <row r="960" ht="15.75" customHeight="1" s="303">
      <c r="A960" s="13" t="n"/>
      <c r="B960" s="13" t="inlineStr">
        <is>
          <t>КОЗИРЕВ АНДРІЙ ДМИТРОВИЧ</t>
        </is>
      </c>
      <c r="C960" s="13" t="n"/>
      <c r="D960" s="13" t="n"/>
      <c r="E960" s="337" t="n"/>
      <c r="F960" s="337" t="n"/>
      <c r="G960" s="337" t="n"/>
      <c r="H960" s="13" t="n"/>
      <c r="I960" s="13" t="n"/>
      <c r="J960" s="13" t="n"/>
      <c r="K960" s="13" t="n"/>
      <c r="L960" s="13" t="inlineStr">
        <is>
          <t>ПІ</t>
        </is>
      </c>
      <c r="M960" s="13" t="n"/>
      <c r="N960" s="13" t="n"/>
      <c r="O960" s="13" t="n"/>
      <c r="P960" s="13" t="n"/>
      <c r="Q960" s="13" t="n"/>
      <c r="R960" s="13" t="inlineStr">
        <is>
          <t>Kozyriev, A.</t>
        </is>
      </c>
    </row>
    <row r="961" ht="15.75" customHeight="1" s="303">
      <c r="A961" s="13" t="n"/>
      <c r="B961" s="74" t="inlineStr">
        <is>
          <t>ЛІТВІН СВІТЛАНА ГЕННАДІЇВНА</t>
        </is>
      </c>
      <c r="C961" s="13" t="n"/>
      <c r="D961" s="13" t="n"/>
      <c r="E961" s="337" t="n"/>
      <c r="F961" s="337" t="n"/>
      <c r="G961" s="337" t="n"/>
      <c r="H961" s="13" t="n"/>
      <c r="I961" s="13" t="n"/>
      <c r="J961" s="13" t="n"/>
      <c r="K961" s="13" t="n"/>
      <c r="L961" s="13" t="inlineStr">
        <is>
          <t>ПІ</t>
        </is>
      </c>
      <c r="M961" s="13" t="n"/>
      <c r="N961" s="13" t="n"/>
      <c r="O961" s="13" t="n"/>
      <c r="P961" s="13" t="n"/>
      <c r="Q961" s="13" t="n"/>
      <c r="R961" s="74" t="inlineStr">
        <is>
          <t>Litvin, S.</t>
        </is>
      </c>
    </row>
    <row r="962" ht="15.75" customHeight="1" s="303">
      <c r="A962" s="13" t="n"/>
      <c r="B962" s="13" t="inlineStr">
        <is>
          <t>ІЛЮНІН ОЛЕГ ОЛЕГОВИЧ</t>
        </is>
      </c>
      <c r="C962" s="220" t="inlineStr">
        <is>
          <t xml:space="preserve">https://orcid.org/0000-0002-7751-4814
</t>
        </is>
      </c>
      <c r="D962" s="13" t="n"/>
      <c r="E962" s="337" t="n"/>
      <c r="F962" s="337" t="n"/>
      <c r="G962" s="337" t="n"/>
      <c r="H962" s="13" t="n"/>
      <c r="I962" s="13" t="n"/>
      <c r="J962" s="13" t="n"/>
      <c r="K962" s="13" t="inlineStr">
        <is>
          <t>?</t>
        </is>
      </c>
      <c r="L962" s="13" t="inlineStr">
        <is>
          <t xml:space="preserve">КІТС </t>
        </is>
      </c>
      <c r="M962" s="13" t="n"/>
      <c r="N962" s="13" t="n"/>
      <c r="O962" s="13" t="n"/>
      <c r="P962" s="13" t="n"/>
      <c r="Q962" s="13" t="n"/>
      <c r="R962" s="13" t="inlineStr">
        <is>
          <t>Ilyunin, O.</t>
        </is>
      </c>
    </row>
    <row r="963" ht="15.75" customHeight="1" s="303">
      <c r="A963" s="13" t="n"/>
      <c r="B963" s="74" t="inlineStr">
        <is>
          <t>Богомолов О.Є.</t>
        </is>
      </c>
      <c r="C963" s="13" t="n"/>
      <c r="D963" s="13" t="n"/>
      <c r="E963" s="337" t="n"/>
      <c r="F963" s="337" t="n"/>
      <c r="G963" s="337" t="n"/>
      <c r="H963" s="13" t="n"/>
      <c r="I963" s="13" t="n"/>
      <c r="J963" s="13" t="n"/>
      <c r="K963" s="13" t="n"/>
      <c r="L963" s="254" t="inlineStr">
        <is>
          <t>ПІ</t>
        </is>
      </c>
      <c r="M963" s="13" t="n"/>
      <c r="N963" s="13" t="n"/>
      <c r="O963" s="13" t="n"/>
      <c r="P963" s="13" t="n"/>
      <c r="Q963" s="13" t="n"/>
      <c r="R963" s="74" t="inlineStr">
        <is>
          <t>Bohomolov, O.</t>
        </is>
      </c>
    </row>
    <row r="964" ht="15.75" customHeight="1" s="303">
      <c r="A964" s="13" t="n"/>
      <c r="B964" s="61" t="inlineStr">
        <is>
          <t>ХЛАМОВ СЕРГІЙ ВАСИЛЬОВИЧ</t>
        </is>
      </c>
      <c r="C964" s="13" t="n"/>
      <c r="D964" s="13" t="n"/>
      <c r="E964" s="227" t="n"/>
      <c r="F964" s="227" t="n"/>
      <c r="G964" s="227" t="n"/>
      <c r="H964" s="13" t="n"/>
      <c r="I964" s="13" t="n"/>
      <c r="J964" s="13" t="n"/>
      <c r="K964" s="13" t="n"/>
      <c r="L964" s="13" t="inlineStr">
        <is>
          <t>МГП</t>
        </is>
      </c>
      <c r="M964" s="13" t="n"/>
      <c r="N964" s="13" t="n"/>
      <c r="O964" s="13" t="n"/>
      <c r="P964" s="13" t="n"/>
      <c r="Q964" s="13" t="n"/>
      <c r="R964" s="13" t="inlineStr">
        <is>
          <t xml:space="preserve">Khlamov, Sergii V. ; Khlamov, Sergii ; Khlamov, S. V. ; </t>
        </is>
      </c>
    </row>
  </sheetData>
  <mergeCells count="9">
    <mergeCell ref="N1:P1"/>
    <mergeCell ref="Q1:Q2"/>
    <mergeCell ref="A1:A2"/>
    <mergeCell ref="B1:B2"/>
    <mergeCell ref="C1:C2"/>
    <mergeCell ref="D1:D2"/>
    <mergeCell ref="E1:G1"/>
    <mergeCell ref="H1:J1"/>
    <mergeCell ref="K1:K2"/>
  </mergeCells>
  <hyperlinks>
    <hyperlink xmlns:r="http://schemas.openxmlformats.org/officeDocument/2006/relationships" ref="C3" r:id="rId1"/>
    <hyperlink xmlns:r="http://schemas.openxmlformats.org/officeDocument/2006/relationships" ref="D3" r:id="rId2"/>
    <hyperlink xmlns:r="http://schemas.openxmlformats.org/officeDocument/2006/relationships" ref="C4" r:id="rId3"/>
    <hyperlink xmlns:r="http://schemas.openxmlformats.org/officeDocument/2006/relationships" ref="D4" r:id="rId4"/>
    <hyperlink xmlns:r="http://schemas.openxmlformats.org/officeDocument/2006/relationships" ref="C5" r:id="rId5"/>
    <hyperlink xmlns:r="http://schemas.openxmlformats.org/officeDocument/2006/relationships" ref="D5" r:id="rId6"/>
    <hyperlink xmlns:r="http://schemas.openxmlformats.org/officeDocument/2006/relationships" ref="C6" r:id="rId7"/>
    <hyperlink xmlns:r="http://schemas.openxmlformats.org/officeDocument/2006/relationships" ref="D6" r:id="rId8"/>
    <hyperlink xmlns:r="http://schemas.openxmlformats.org/officeDocument/2006/relationships" ref="C7" r:id="rId9"/>
    <hyperlink xmlns:r="http://schemas.openxmlformats.org/officeDocument/2006/relationships" ref="D7" r:id="rId10"/>
    <hyperlink xmlns:r="http://schemas.openxmlformats.org/officeDocument/2006/relationships" ref="C8" r:id="rId11"/>
    <hyperlink xmlns:r="http://schemas.openxmlformats.org/officeDocument/2006/relationships" ref="D8" r:id="rId12"/>
    <hyperlink xmlns:r="http://schemas.openxmlformats.org/officeDocument/2006/relationships" ref="C9" r:id="rId13"/>
    <hyperlink xmlns:r="http://schemas.openxmlformats.org/officeDocument/2006/relationships" ref="D9" r:id="rId14"/>
    <hyperlink xmlns:r="http://schemas.openxmlformats.org/officeDocument/2006/relationships" ref="C10" r:id="rId15"/>
    <hyperlink xmlns:r="http://schemas.openxmlformats.org/officeDocument/2006/relationships" ref="D10" r:id="rId16"/>
    <hyperlink xmlns:r="http://schemas.openxmlformats.org/officeDocument/2006/relationships" ref="C11" r:id="rId17"/>
    <hyperlink xmlns:r="http://schemas.openxmlformats.org/officeDocument/2006/relationships" ref="D11" r:id="rId18"/>
    <hyperlink xmlns:r="http://schemas.openxmlformats.org/officeDocument/2006/relationships" ref="C12" r:id="rId19"/>
    <hyperlink xmlns:r="http://schemas.openxmlformats.org/officeDocument/2006/relationships" ref="D12" r:id="rId20"/>
    <hyperlink xmlns:r="http://schemas.openxmlformats.org/officeDocument/2006/relationships" ref="C13" r:id="rId21"/>
    <hyperlink xmlns:r="http://schemas.openxmlformats.org/officeDocument/2006/relationships" ref="D13" r:id="rId22"/>
    <hyperlink xmlns:r="http://schemas.openxmlformats.org/officeDocument/2006/relationships" ref="C15" r:id="rId23"/>
    <hyperlink xmlns:r="http://schemas.openxmlformats.org/officeDocument/2006/relationships" ref="D15" r:id="rId24"/>
    <hyperlink xmlns:r="http://schemas.openxmlformats.org/officeDocument/2006/relationships" ref="C18" r:id="rId25"/>
    <hyperlink xmlns:r="http://schemas.openxmlformats.org/officeDocument/2006/relationships" ref="D18" r:id="rId26"/>
    <hyperlink xmlns:r="http://schemas.openxmlformats.org/officeDocument/2006/relationships" ref="C19" r:id="rId27"/>
    <hyperlink xmlns:r="http://schemas.openxmlformats.org/officeDocument/2006/relationships" ref="D19" r:id="rId28"/>
    <hyperlink xmlns:r="http://schemas.openxmlformats.org/officeDocument/2006/relationships" ref="C20" r:id="rId29"/>
    <hyperlink xmlns:r="http://schemas.openxmlformats.org/officeDocument/2006/relationships" ref="C21" r:id="rId30"/>
    <hyperlink xmlns:r="http://schemas.openxmlformats.org/officeDocument/2006/relationships" ref="C22" r:id="rId31"/>
    <hyperlink xmlns:r="http://schemas.openxmlformats.org/officeDocument/2006/relationships" ref="D22" r:id="rId32"/>
    <hyperlink xmlns:r="http://schemas.openxmlformats.org/officeDocument/2006/relationships" ref="C23" r:id="rId33"/>
    <hyperlink xmlns:r="http://schemas.openxmlformats.org/officeDocument/2006/relationships" ref="D23" r:id="rId34"/>
    <hyperlink xmlns:r="http://schemas.openxmlformats.org/officeDocument/2006/relationships" ref="C25" r:id="rId35"/>
    <hyperlink xmlns:r="http://schemas.openxmlformats.org/officeDocument/2006/relationships" ref="D25" r:id="rId36"/>
    <hyperlink xmlns:r="http://schemas.openxmlformats.org/officeDocument/2006/relationships" ref="C26" r:id="rId37"/>
    <hyperlink xmlns:r="http://schemas.openxmlformats.org/officeDocument/2006/relationships" ref="D26" r:id="rId38"/>
    <hyperlink xmlns:r="http://schemas.openxmlformats.org/officeDocument/2006/relationships" ref="C27" r:id="rId39"/>
    <hyperlink xmlns:r="http://schemas.openxmlformats.org/officeDocument/2006/relationships" ref="C28" r:id="rId40"/>
    <hyperlink xmlns:r="http://schemas.openxmlformats.org/officeDocument/2006/relationships" ref="C30" r:id="rId41"/>
    <hyperlink xmlns:r="http://schemas.openxmlformats.org/officeDocument/2006/relationships" ref="D30" r:id="rId42"/>
    <hyperlink xmlns:r="http://schemas.openxmlformats.org/officeDocument/2006/relationships" ref="C31" r:id="rId43"/>
    <hyperlink xmlns:r="http://schemas.openxmlformats.org/officeDocument/2006/relationships" ref="C32" r:id="rId44"/>
    <hyperlink xmlns:r="http://schemas.openxmlformats.org/officeDocument/2006/relationships" ref="D32" r:id="rId45"/>
    <hyperlink xmlns:r="http://schemas.openxmlformats.org/officeDocument/2006/relationships" ref="C34" r:id="rId46"/>
    <hyperlink xmlns:r="http://schemas.openxmlformats.org/officeDocument/2006/relationships" ref="D34" r:id="rId47"/>
    <hyperlink xmlns:r="http://schemas.openxmlformats.org/officeDocument/2006/relationships" ref="C36" r:id="rId48"/>
    <hyperlink xmlns:r="http://schemas.openxmlformats.org/officeDocument/2006/relationships" ref="D36" r:id="rId49"/>
    <hyperlink xmlns:r="http://schemas.openxmlformats.org/officeDocument/2006/relationships" ref="C37" r:id="rId50"/>
    <hyperlink xmlns:r="http://schemas.openxmlformats.org/officeDocument/2006/relationships" ref="D37" r:id="rId51"/>
    <hyperlink xmlns:r="http://schemas.openxmlformats.org/officeDocument/2006/relationships" ref="C38" r:id="rId52"/>
    <hyperlink xmlns:r="http://schemas.openxmlformats.org/officeDocument/2006/relationships" ref="C39" r:id="rId53"/>
    <hyperlink xmlns:r="http://schemas.openxmlformats.org/officeDocument/2006/relationships" ref="D39" r:id="rId54"/>
    <hyperlink xmlns:r="http://schemas.openxmlformats.org/officeDocument/2006/relationships" ref="C40" r:id="rId55"/>
    <hyperlink xmlns:r="http://schemas.openxmlformats.org/officeDocument/2006/relationships" ref="D40" r:id="rId56"/>
    <hyperlink xmlns:r="http://schemas.openxmlformats.org/officeDocument/2006/relationships" ref="C41" r:id="rId57"/>
    <hyperlink xmlns:r="http://schemas.openxmlformats.org/officeDocument/2006/relationships" ref="D41" r:id="rId58"/>
    <hyperlink xmlns:r="http://schemas.openxmlformats.org/officeDocument/2006/relationships" ref="D42" r:id="rId59"/>
    <hyperlink xmlns:r="http://schemas.openxmlformats.org/officeDocument/2006/relationships" ref="C43" r:id="rId60"/>
    <hyperlink xmlns:r="http://schemas.openxmlformats.org/officeDocument/2006/relationships" ref="C44" r:id="rId61"/>
    <hyperlink xmlns:r="http://schemas.openxmlformats.org/officeDocument/2006/relationships" ref="D44" r:id="rId62"/>
    <hyperlink xmlns:r="http://schemas.openxmlformats.org/officeDocument/2006/relationships" ref="C46" r:id="rId63"/>
    <hyperlink xmlns:r="http://schemas.openxmlformats.org/officeDocument/2006/relationships" ref="C47" r:id="rId64"/>
    <hyperlink xmlns:r="http://schemas.openxmlformats.org/officeDocument/2006/relationships" ref="D47" r:id="rId65"/>
    <hyperlink xmlns:r="http://schemas.openxmlformats.org/officeDocument/2006/relationships" ref="D48" r:id="rId66"/>
    <hyperlink xmlns:r="http://schemas.openxmlformats.org/officeDocument/2006/relationships" ref="C49" r:id="rId67"/>
    <hyperlink xmlns:r="http://schemas.openxmlformats.org/officeDocument/2006/relationships" ref="D49" r:id="rId68"/>
    <hyperlink xmlns:r="http://schemas.openxmlformats.org/officeDocument/2006/relationships" ref="C50" r:id="rId69"/>
    <hyperlink xmlns:r="http://schemas.openxmlformats.org/officeDocument/2006/relationships" ref="C52" r:id="rId70"/>
    <hyperlink xmlns:r="http://schemas.openxmlformats.org/officeDocument/2006/relationships" ref="C53" r:id="rId71"/>
    <hyperlink xmlns:r="http://schemas.openxmlformats.org/officeDocument/2006/relationships" ref="D53" r:id="rId72"/>
    <hyperlink xmlns:r="http://schemas.openxmlformats.org/officeDocument/2006/relationships" ref="C54" r:id="rId73"/>
    <hyperlink xmlns:r="http://schemas.openxmlformats.org/officeDocument/2006/relationships" ref="D54" r:id="rId74"/>
    <hyperlink xmlns:r="http://schemas.openxmlformats.org/officeDocument/2006/relationships" ref="C55" r:id="rId75"/>
    <hyperlink xmlns:r="http://schemas.openxmlformats.org/officeDocument/2006/relationships" ref="D55" r:id="rId76"/>
    <hyperlink xmlns:r="http://schemas.openxmlformats.org/officeDocument/2006/relationships" ref="D56" r:id="rId77"/>
    <hyperlink xmlns:r="http://schemas.openxmlformats.org/officeDocument/2006/relationships" ref="C57" r:id="rId78"/>
    <hyperlink xmlns:r="http://schemas.openxmlformats.org/officeDocument/2006/relationships" ref="D57" r:id="rId79"/>
    <hyperlink xmlns:r="http://schemas.openxmlformats.org/officeDocument/2006/relationships" ref="C58" r:id="rId80"/>
    <hyperlink xmlns:r="http://schemas.openxmlformats.org/officeDocument/2006/relationships" ref="C59" r:id="rId81"/>
    <hyperlink xmlns:r="http://schemas.openxmlformats.org/officeDocument/2006/relationships" ref="D59" r:id="rId82"/>
    <hyperlink xmlns:r="http://schemas.openxmlformats.org/officeDocument/2006/relationships" ref="D60" r:id="rId83"/>
    <hyperlink xmlns:r="http://schemas.openxmlformats.org/officeDocument/2006/relationships" ref="C61" r:id="rId84"/>
    <hyperlink xmlns:r="http://schemas.openxmlformats.org/officeDocument/2006/relationships" ref="D62" r:id="rId85"/>
    <hyperlink xmlns:r="http://schemas.openxmlformats.org/officeDocument/2006/relationships" ref="C63" r:id="rId86"/>
    <hyperlink xmlns:r="http://schemas.openxmlformats.org/officeDocument/2006/relationships" ref="D63" r:id="rId87"/>
    <hyperlink xmlns:r="http://schemas.openxmlformats.org/officeDocument/2006/relationships" ref="C64" r:id="rId88"/>
    <hyperlink xmlns:r="http://schemas.openxmlformats.org/officeDocument/2006/relationships" ref="D64" r:id="rId89"/>
    <hyperlink xmlns:r="http://schemas.openxmlformats.org/officeDocument/2006/relationships" ref="C65" r:id="rId90"/>
    <hyperlink xmlns:r="http://schemas.openxmlformats.org/officeDocument/2006/relationships" ref="D65" r:id="rId91"/>
    <hyperlink xmlns:r="http://schemas.openxmlformats.org/officeDocument/2006/relationships" ref="C66" r:id="rId92"/>
    <hyperlink xmlns:r="http://schemas.openxmlformats.org/officeDocument/2006/relationships" ref="D66" r:id="rId93"/>
    <hyperlink xmlns:r="http://schemas.openxmlformats.org/officeDocument/2006/relationships" ref="C67" r:id="rId94"/>
    <hyperlink xmlns:r="http://schemas.openxmlformats.org/officeDocument/2006/relationships" ref="C68" r:id="rId95"/>
    <hyperlink xmlns:r="http://schemas.openxmlformats.org/officeDocument/2006/relationships" ref="D68" r:id="rId96"/>
    <hyperlink xmlns:r="http://schemas.openxmlformats.org/officeDocument/2006/relationships" ref="C70" r:id="rId97"/>
    <hyperlink xmlns:r="http://schemas.openxmlformats.org/officeDocument/2006/relationships" ref="D70" r:id="rId98"/>
    <hyperlink xmlns:r="http://schemas.openxmlformats.org/officeDocument/2006/relationships" ref="C71" r:id="rId99"/>
    <hyperlink xmlns:r="http://schemas.openxmlformats.org/officeDocument/2006/relationships" ref="D71" r:id="rId100"/>
    <hyperlink xmlns:r="http://schemas.openxmlformats.org/officeDocument/2006/relationships" ref="C72" r:id="rId101"/>
    <hyperlink xmlns:r="http://schemas.openxmlformats.org/officeDocument/2006/relationships" ref="D72" r:id="rId102"/>
    <hyperlink xmlns:r="http://schemas.openxmlformats.org/officeDocument/2006/relationships" ref="C74" r:id="rId103"/>
    <hyperlink xmlns:r="http://schemas.openxmlformats.org/officeDocument/2006/relationships" ref="D74" r:id="rId104"/>
    <hyperlink xmlns:r="http://schemas.openxmlformats.org/officeDocument/2006/relationships" ref="C75" r:id="rId105"/>
    <hyperlink xmlns:r="http://schemas.openxmlformats.org/officeDocument/2006/relationships" ref="D75" r:id="rId106"/>
    <hyperlink xmlns:r="http://schemas.openxmlformats.org/officeDocument/2006/relationships" ref="C78" r:id="rId107"/>
    <hyperlink xmlns:r="http://schemas.openxmlformats.org/officeDocument/2006/relationships" ref="C79" r:id="rId108"/>
    <hyperlink xmlns:r="http://schemas.openxmlformats.org/officeDocument/2006/relationships" ref="C80" r:id="rId109"/>
    <hyperlink xmlns:r="http://schemas.openxmlformats.org/officeDocument/2006/relationships" ref="C81" r:id="rId110"/>
    <hyperlink xmlns:r="http://schemas.openxmlformats.org/officeDocument/2006/relationships" ref="D81" r:id="rId111"/>
    <hyperlink xmlns:r="http://schemas.openxmlformats.org/officeDocument/2006/relationships" ref="C83" r:id="rId112"/>
    <hyperlink xmlns:r="http://schemas.openxmlformats.org/officeDocument/2006/relationships" ref="D83" r:id="rId113"/>
    <hyperlink xmlns:r="http://schemas.openxmlformats.org/officeDocument/2006/relationships" ref="C84" r:id="rId114"/>
    <hyperlink xmlns:r="http://schemas.openxmlformats.org/officeDocument/2006/relationships" ref="C85" r:id="rId115"/>
    <hyperlink xmlns:r="http://schemas.openxmlformats.org/officeDocument/2006/relationships" ref="D87" r:id="rId116"/>
    <hyperlink xmlns:r="http://schemas.openxmlformats.org/officeDocument/2006/relationships" ref="C88" r:id="rId117"/>
    <hyperlink xmlns:r="http://schemas.openxmlformats.org/officeDocument/2006/relationships" ref="D88" r:id="rId118"/>
    <hyperlink xmlns:r="http://schemas.openxmlformats.org/officeDocument/2006/relationships" ref="C89" r:id="rId119"/>
    <hyperlink xmlns:r="http://schemas.openxmlformats.org/officeDocument/2006/relationships" ref="D89" r:id="rId120"/>
    <hyperlink xmlns:r="http://schemas.openxmlformats.org/officeDocument/2006/relationships" ref="C90" r:id="rId121"/>
    <hyperlink xmlns:r="http://schemas.openxmlformats.org/officeDocument/2006/relationships" ref="D90" r:id="rId122"/>
    <hyperlink xmlns:r="http://schemas.openxmlformats.org/officeDocument/2006/relationships" ref="D91" r:id="rId123"/>
    <hyperlink xmlns:r="http://schemas.openxmlformats.org/officeDocument/2006/relationships" ref="C92" r:id="rId124"/>
    <hyperlink xmlns:r="http://schemas.openxmlformats.org/officeDocument/2006/relationships" ref="D93" r:id="rId125"/>
    <hyperlink xmlns:r="http://schemas.openxmlformats.org/officeDocument/2006/relationships" ref="C94" r:id="rId126"/>
    <hyperlink xmlns:r="http://schemas.openxmlformats.org/officeDocument/2006/relationships" ref="D94" r:id="rId127"/>
    <hyperlink xmlns:r="http://schemas.openxmlformats.org/officeDocument/2006/relationships" ref="C95" r:id="rId128"/>
    <hyperlink xmlns:r="http://schemas.openxmlformats.org/officeDocument/2006/relationships" ref="D95" r:id="rId129"/>
    <hyperlink xmlns:r="http://schemas.openxmlformats.org/officeDocument/2006/relationships" ref="C96" r:id="rId130"/>
    <hyperlink xmlns:r="http://schemas.openxmlformats.org/officeDocument/2006/relationships" ref="D96" r:id="rId131"/>
    <hyperlink xmlns:r="http://schemas.openxmlformats.org/officeDocument/2006/relationships" ref="C97" r:id="rId132"/>
    <hyperlink xmlns:r="http://schemas.openxmlformats.org/officeDocument/2006/relationships" ref="C98" r:id="rId133"/>
    <hyperlink xmlns:r="http://schemas.openxmlformats.org/officeDocument/2006/relationships" ref="D98" r:id="rId134"/>
    <hyperlink xmlns:r="http://schemas.openxmlformats.org/officeDocument/2006/relationships" ref="C99" r:id="rId135"/>
    <hyperlink xmlns:r="http://schemas.openxmlformats.org/officeDocument/2006/relationships" ref="D99" r:id="rId136"/>
    <hyperlink xmlns:r="http://schemas.openxmlformats.org/officeDocument/2006/relationships" ref="C100" r:id="rId137"/>
    <hyperlink xmlns:r="http://schemas.openxmlformats.org/officeDocument/2006/relationships" ref="D100" r:id="rId138"/>
    <hyperlink xmlns:r="http://schemas.openxmlformats.org/officeDocument/2006/relationships" ref="C101" r:id="rId139"/>
    <hyperlink xmlns:r="http://schemas.openxmlformats.org/officeDocument/2006/relationships" ref="D101" r:id="rId140"/>
    <hyperlink xmlns:r="http://schemas.openxmlformats.org/officeDocument/2006/relationships" ref="C102" r:id="rId141"/>
    <hyperlink xmlns:r="http://schemas.openxmlformats.org/officeDocument/2006/relationships" ref="D102" r:id="rId142"/>
    <hyperlink xmlns:r="http://schemas.openxmlformats.org/officeDocument/2006/relationships" ref="C103" r:id="rId143"/>
    <hyperlink xmlns:r="http://schemas.openxmlformats.org/officeDocument/2006/relationships" ref="D103" r:id="rId144"/>
    <hyperlink xmlns:r="http://schemas.openxmlformats.org/officeDocument/2006/relationships" ref="C104" r:id="rId145"/>
    <hyperlink xmlns:r="http://schemas.openxmlformats.org/officeDocument/2006/relationships" ref="D104" r:id="rId146"/>
    <hyperlink xmlns:r="http://schemas.openxmlformats.org/officeDocument/2006/relationships" ref="C105" r:id="rId147"/>
    <hyperlink xmlns:r="http://schemas.openxmlformats.org/officeDocument/2006/relationships" ref="D105" r:id="rId148"/>
    <hyperlink xmlns:r="http://schemas.openxmlformats.org/officeDocument/2006/relationships" ref="C106" r:id="rId149"/>
    <hyperlink xmlns:r="http://schemas.openxmlformats.org/officeDocument/2006/relationships" ref="D106" r:id="rId150"/>
    <hyperlink xmlns:r="http://schemas.openxmlformats.org/officeDocument/2006/relationships" ref="C107" r:id="rId151"/>
    <hyperlink xmlns:r="http://schemas.openxmlformats.org/officeDocument/2006/relationships" ref="D107" r:id="rId152"/>
    <hyperlink xmlns:r="http://schemas.openxmlformats.org/officeDocument/2006/relationships" ref="C108" r:id="rId153"/>
    <hyperlink xmlns:r="http://schemas.openxmlformats.org/officeDocument/2006/relationships" ref="C109" r:id="rId154"/>
    <hyperlink xmlns:r="http://schemas.openxmlformats.org/officeDocument/2006/relationships" ref="D109" r:id="rId155"/>
    <hyperlink xmlns:r="http://schemas.openxmlformats.org/officeDocument/2006/relationships" ref="C111" r:id="rId156"/>
    <hyperlink xmlns:r="http://schemas.openxmlformats.org/officeDocument/2006/relationships" ref="D111" r:id="rId157"/>
    <hyperlink xmlns:r="http://schemas.openxmlformats.org/officeDocument/2006/relationships" ref="C112" r:id="rId158"/>
    <hyperlink xmlns:r="http://schemas.openxmlformats.org/officeDocument/2006/relationships" ref="D112" r:id="rId159"/>
    <hyperlink xmlns:r="http://schemas.openxmlformats.org/officeDocument/2006/relationships" ref="C113" r:id="rId160"/>
    <hyperlink xmlns:r="http://schemas.openxmlformats.org/officeDocument/2006/relationships" ref="C114" r:id="rId161"/>
    <hyperlink xmlns:r="http://schemas.openxmlformats.org/officeDocument/2006/relationships" ref="D114" r:id="rId162"/>
    <hyperlink xmlns:r="http://schemas.openxmlformats.org/officeDocument/2006/relationships" ref="C115" r:id="rId163"/>
    <hyperlink xmlns:r="http://schemas.openxmlformats.org/officeDocument/2006/relationships" ref="D115" r:id="rId164"/>
    <hyperlink xmlns:r="http://schemas.openxmlformats.org/officeDocument/2006/relationships" ref="C116" r:id="rId165"/>
    <hyperlink xmlns:r="http://schemas.openxmlformats.org/officeDocument/2006/relationships" ref="D116" r:id="rId166"/>
    <hyperlink xmlns:r="http://schemas.openxmlformats.org/officeDocument/2006/relationships" ref="C117" r:id="rId167"/>
    <hyperlink xmlns:r="http://schemas.openxmlformats.org/officeDocument/2006/relationships" ref="D117" r:id="rId168"/>
    <hyperlink xmlns:r="http://schemas.openxmlformats.org/officeDocument/2006/relationships" ref="C119" r:id="rId169"/>
    <hyperlink xmlns:r="http://schemas.openxmlformats.org/officeDocument/2006/relationships" ref="C123" r:id="rId170"/>
    <hyperlink xmlns:r="http://schemas.openxmlformats.org/officeDocument/2006/relationships" ref="D123" r:id="rId171"/>
    <hyperlink xmlns:r="http://schemas.openxmlformats.org/officeDocument/2006/relationships" ref="C124" r:id="rId172"/>
    <hyperlink xmlns:r="http://schemas.openxmlformats.org/officeDocument/2006/relationships" ref="D124" r:id="rId173"/>
    <hyperlink xmlns:r="http://schemas.openxmlformats.org/officeDocument/2006/relationships" ref="C125" r:id="rId174"/>
    <hyperlink xmlns:r="http://schemas.openxmlformats.org/officeDocument/2006/relationships" ref="C126" r:id="rId175"/>
    <hyperlink xmlns:r="http://schemas.openxmlformats.org/officeDocument/2006/relationships" ref="D126" r:id="rId176"/>
    <hyperlink xmlns:r="http://schemas.openxmlformats.org/officeDocument/2006/relationships" ref="C127" r:id="rId177"/>
    <hyperlink xmlns:r="http://schemas.openxmlformats.org/officeDocument/2006/relationships" ref="C128" r:id="rId178"/>
    <hyperlink xmlns:r="http://schemas.openxmlformats.org/officeDocument/2006/relationships" ref="D128" r:id="rId179"/>
    <hyperlink xmlns:r="http://schemas.openxmlformats.org/officeDocument/2006/relationships" ref="D131" r:id="rId180"/>
    <hyperlink xmlns:r="http://schemas.openxmlformats.org/officeDocument/2006/relationships" ref="C132" r:id="rId181"/>
    <hyperlink xmlns:r="http://schemas.openxmlformats.org/officeDocument/2006/relationships" ref="D132" r:id="rId182"/>
    <hyperlink xmlns:r="http://schemas.openxmlformats.org/officeDocument/2006/relationships" ref="C133" r:id="rId183"/>
    <hyperlink xmlns:r="http://schemas.openxmlformats.org/officeDocument/2006/relationships" ref="D133" r:id="rId184"/>
    <hyperlink xmlns:r="http://schemas.openxmlformats.org/officeDocument/2006/relationships" ref="C134" r:id="rId185"/>
    <hyperlink xmlns:r="http://schemas.openxmlformats.org/officeDocument/2006/relationships" ref="D134" r:id="rId186"/>
    <hyperlink xmlns:r="http://schemas.openxmlformats.org/officeDocument/2006/relationships" ref="C135" r:id="rId187"/>
    <hyperlink xmlns:r="http://schemas.openxmlformats.org/officeDocument/2006/relationships" ref="D135" r:id="rId188"/>
    <hyperlink xmlns:r="http://schemas.openxmlformats.org/officeDocument/2006/relationships" ref="C136" r:id="rId189"/>
    <hyperlink xmlns:r="http://schemas.openxmlformats.org/officeDocument/2006/relationships" ref="D136" r:id="rId190"/>
    <hyperlink xmlns:r="http://schemas.openxmlformats.org/officeDocument/2006/relationships" ref="C137" r:id="rId191"/>
    <hyperlink xmlns:r="http://schemas.openxmlformats.org/officeDocument/2006/relationships" ref="D137" r:id="rId192"/>
    <hyperlink xmlns:r="http://schemas.openxmlformats.org/officeDocument/2006/relationships" ref="C138" r:id="rId193"/>
    <hyperlink xmlns:r="http://schemas.openxmlformats.org/officeDocument/2006/relationships" ref="D138" r:id="rId194"/>
    <hyperlink xmlns:r="http://schemas.openxmlformats.org/officeDocument/2006/relationships" ref="C139" r:id="rId195"/>
    <hyperlink xmlns:r="http://schemas.openxmlformats.org/officeDocument/2006/relationships" ref="D139" r:id="rId196"/>
    <hyperlink xmlns:r="http://schemas.openxmlformats.org/officeDocument/2006/relationships" ref="C140" r:id="rId197"/>
    <hyperlink xmlns:r="http://schemas.openxmlformats.org/officeDocument/2006/relationships" ref="D140" r:id="rId198"/>
    <hyperlink xmlns:r="http://schemas.openxmlformats.org/officeDocument/2006/relationships" ref="C141" r:id="rId199"/>
    <hyperlink xmlns:r="http://schemas.openxmlformats.org/officeDocument/2006/relationships" ref="D141" r:id="rId200"/>
    <hyperlink xmlns:r="http://schemas.openxmlformats.org/officeDocument/2006/relationships" ref="C142" r:id="rId201"/>
    <hyperlink xmlns:r="http://schemas.openxmlformats.org/officeDocument/2006/relationships" ref="D142" r:id="rId202"/>
    <hyperlink xmlns:r="http://schemas.openxmlformats.org/officeDocument/2006/relationships" ref="C143" r:id="rId203"/>
    <hyperlink xmlns:r="http://schemas.openxmlformats.org/officeDocument/2006/relationships" ref="D143" r:id="rId204"/>
    <hyperlink xmlns:r="http://schemas.openxmlformats.org/officeDocument/2006/relationships" ref="C145" r:id="rId205"/>
    <hyperlink xmlns:r="http://schemas.openxmlformats.org/officeDocument/2006/relationships" ref="C146" r:id="rId206"/>
    <hyperlink xmlns:r="http://schemas.openxmlformats.org/officeDocument/2006/relationships" ref="D146" r:id="rId207"/>
    <hyperlink xmlns:r="http://schemas.openxmlformats.org/officeDocument/2006/relationships" ref="C147" r:id="rId208"/>
    <hyperlink xmlns:r="http://schemas.openxmlformats.org/officeDocument/2006/relationships" ref="D147" r:id="rId209"/>
    <hyperlink xmlns:r="http://schemas.openxmlformats.org/officeDocument/2006/relationships" ref="C148" r:id="rId210"/>
    <hyperlink xmlns:r="http://schemas.openxmlformats.org/officeDocument/2006/relationships" ref="D148" r:id="rId211"/>
    <hyperlink xmlns:r="http://schemas.openxmlformats.org/officeDocument/2006/relationships" ref="C149" r:id="rId212"/>
    <hyperlink xmlns:r="http://schemas.openxmlformats.org/officeDocument/2006/relationships" ref="C150" r:id="rId213"/>
    <hyperlink xmlns:r="http://schemas.openxmlformats.org/officeDocument/2006/relationships" ref="D150" r:id="rId214"/>
    <hyperlink xmlns:r="http://schemas.openxmlformats.org/officeDocument/2006/relationships" ref="D151" r:id="rId215"/>
    <hyperlink xmlns:r="http://schemas.openxmlformats.org/officeDocument/2006/relationships" ref="C152" r:id="rId216"/>
    <hyperlink xmlns:r="http://schemas.openxmlformats.org/officeDocument/2006/relationships" ref="D152" r:id="rId217"/>
    <hyperlink xmlns:r="http://schemas.openxmlformats.org/officeDocument/2006/relationships" ref="C153" r:id="rId218"/>
    <hyperlink xmlns:r="http://schemas.openxmlformats.org/officeDocument/2006/relationships" ref="D153" r:id="rId219"/>
    <hyperlink xmlns:r="http://schemas.openxmlformats.org/officeDocument/2006/relationships" ref="C154" r:id="rId220"/>
    <hyperlink xmlns:r="http://schemas.openxmlformats.org/officeDocument/2006/relationships" ref="D154" r:id="rId221"/>
    <hyperlink xmlns:r="http://schemas.openxmlformats.org/officeDocument/2006/relationships" ref="C155" r:id="rId222"/>
    <hyperlink xmlns:r="http://schemas.openxmlformats.org/officeDocument/2006/relationships" ref="D155" r:id="rId223"/>
    <hyperlink xmlns:r="http://schemas.openxmlformats.org/officeDocument/2006/relationships" ref="D156" r:id="rId224"/>
    <hyperlink xmlns:r="http://schemas.openxmlformats.org/officeDocument/2006/relationships" ref="D157" r:id="rId225"/>
    <hyperlink xmlns:r="http://schemas.openxmlformats.org/officeDocument/2006/relationships" ref="C158" r:id="rId226"/>
    <hyperlink xmlns:r="http://schemas.openxmlformats.org/officeDocument/2006/relationships" ref="D158" r:id="rId227"/>
    <hyperlink xmlns:r="http://schemas.openxmlformats.org/officeDocument/2006/relationships" ref="C159" r:id="rId228"/>
    <hyperlink xmlns:r="http://schemas.openxmlformats.org/officeDocument/2006/relationships" ref="C160" r:id="rId229"/>
    <hyperlink xmlns:r="http://schemas.openxmlformats.org/officeDocument/2006/relationships" ref="D160" r:id="rId230"/>
    <hyperlink xmlns:r="http://schemas.openxmlformats.org/officeDocument/2006/relationships" ref="C163" r:id="rId231"/>
    <hyperlink xmlns:r="http://schemas.openxmlformats.org/officeDocument/2006/relationships" ref="C164" r:id="rId232"/>
    <hyperlink xmlns:r="http://schemas.openxmlformats.org/officeDocument/2006/relationships" ref="D164" r:id="rId233"/>
    <hyperlink xmlns:r="http://schemas.openxmlformats.org/officeDocument/2006/relationships" ref="C165" r:id="rId234"/>
    <hyperlink xmlns:r="http://schemas.openxmlformats.org/officeDocument/2006/relationships" ref="D165" r:id="rId235"/>
    <hyperlink xmlns:r="http://schemas.openxmlformats.org/officeDocument/2006/relationships" ref="C166" r:id="rId236"/>
    <hyperlink xmlns:r="http://schemas.openxmlformats.org/officeDocument/2006/relationships" ref="D166" r:id="rId237"/>
    <hyperlink xmlns:r="http://schemas.openxmlformats.org/officeDocument/2006/relationships" ref="C167" r:id="rId238"/>
    <hyperlink xmlns:r="http://schemas.openxmlformats.org/officeDocument/2006/relationships" ref="D167" r:id="rId239"/>
    <hyperlink xmlns:r="http://schemas.openxmlformats.org/officeDocument/2006/relationships" ref="C168" r:id="rId240"/>
    <hyperlink xmlns:r="http://schemas.openxmlformats.org/officeDocument/2006/relationships" ref="D168" r:id="rId241"/>
    <hyperlink xmlns:r="http://schemas.openxmlformats.org/officeDocument/2006/relationships" ref="C169" r:id="rId242"/>
    <hyperlink xmlns:r="http://schemas.openxmlformats.org/officeDocument/2006/relationships" ref="C170" r:id="rId243"/>
    <hyperlink xmlns:r="http://schemas.openxmlformats.org/officeDocument/2006/relationships" ref="D170" r:id="rId244"/>
    <hyperlink xmlns:r="http://schemas.openxmlformats.org/officeDocument/2006/relationships" ref="C171" r:id="rId245"/>
    <hyperlink xmlns:r="http://schemas.openxmlformats.org/officeDocument/2006/relationships" ref="C172" r:id="rId246"/>
    <hyperlink xmlns:r="http://schemas.openxmlformats.org/officeDocument/2006/relationships" ref="D172" r:id="rId247"/>
    <hyperlink xmlns:r="http://schemas.openxmlformats.org/officeDocument/2006/relationships" ref="C173" r:id="rId248"/>
    <hyperlink xmlns:r="http://schemas.openxmlformats.org/officeDocument/2006/relationships" ref="D173" r:id="rId249"/>
    <hyperlink xmlns:r="http://schemas.openxmlformats.org/officeDocument/2006/relationships" ref="C174" r:id="rId250"/>
    <hyperlink xmlns:r="http://schemas.openxmlformats.org/officeDocument/2006/relationships" ref="D174" r:id="rId251"/>
    <hyperlink xmlns:r="http://schemas.openxmlformats.org/officeDocument/2006/relationships" ref="C175" r:id="rId252"/>
    <hyperlink xmlns:r="http://schemas.openxmlformats.org/officeDocument/2006/relationships" ref="C176" r:id="rId253"/>
    <hyperlink xmlns:r="http://schemas.openxmlformats.org/officeDocument/2006/relationships" ref="D176" r:id="rId254"/>
    <hyperlink xmlns:r="http://schemas.openxmlformats.org/officeDocument/2006/relationships" ref="C177" r:id="rId255"/>
    <hyperlink xmlns:r="http://schemas.openxmlformats.org/officeDocument/2006/relationships" ref="C178" r:id="rId256"/>
    <hyperlink xmlns:r="http://schemas.openxmlformats.org/officeDocument/2006/relationships" ref="C180" r:id="rId257"/>
    <hyperlink xmlns:r="http://schemas.openxmlformats.org/officeDocument/2006/relationships" ref="D181" r:id="rId258"/>
    <hyperlink xmlns:r="http://schemas.openxmlformats.org/officeDocument/2006/relationships" ref="C182" r:id="rId259"/>
    <hyperlink xmlns:r="http://schemas.openxmlformats.org/officeDocument/2006/relationships" ref="D182" r:id="rId260"/>
    <hyperlink xmlns:r="http://schemas.openxmlformats.org/officeDocument/2006/relationships" ref="C184" r:id="rId261"/>
    <hyperlink xmlns:r="http://schemas.openxmlformats.org/officeDocument/2006/relationships" ref="D184" r:id="rId262"/>
    <hyperlink xmlns:r="http://schemas.openxmlformats.org/officeDocument/2006/relationships" ref="C185" r:id="rId263"/>
    <hyperlink xmlns:r="http://schemas.openxmlformats.org/officeDocument/2006/relationships" ref="D185" r:id="rId264"/>
    <hyperlink xmlns:r="http://schemas.openxmlformats.org/officeDocument/2006/relationships" ref="D186" r:id="rId265"/>
    <hyperlink xmlns:r="http://schemas.openxmlformats.org/officeDocument/2006/relationships" ref="C187" r:id="rId266"/>
    <hyperlink xmlns:r="http://schemas.openxmlformats.org/officeDocument/2006/relationships" ref="D187" r:id="rId267"/>
    <hyperlink xmlns:r="http://schemas.openxmlformats.org/officeDocument/2006/relationships" ref="C188" r:id="rId268"/>
    <hyperlink xmlns:r="http://schemas.openxmlformats.org/officeDocument/2006/relationships" ref="D188" r:id="rId269"/>
    <hyperlink xmlns:r="http://schemas.openxmlformats.org/officeDocument/2006/relationships" ref="C189" r:id="rId270"/>
    <hyperlink xmlns:r="http://schemas.openxmlformats.org/officeDocument/2006/relationships" ref="C190" r:id="rId271"/>
    <hyperlink xmlns:r="http://schemas.openxmlformats.org/officeDocument/2006/relationships" ref="C191" r:id="rId272"/>
    <hyperlink xmlns:r="http://schemas.openxmlformats.org/officeDocument/2006/relationships" ref="D191" r:id="rId273"/>
    <hyperlink xmlns:r="http://schemas.openxmlformats.org/officeDocument/2006/relationships" ref="C193" r:id="rId274"/>
    <hyperlink xmlns:r="http://schemas.openxmlformats.org/officeDocument/2006/relationships" ref="C194" r:id="rId275"/>
    <hyperlink xmlns:r="http://schemas.openxmlformats.org/officeDocument/2006/relationships" ref="C196" r:id="rId276"/>
    <hyperlink xmlns:r="http://schemas.openxmlformats.org/officeDocument/2006/relationships" ref="D196" r:id="rId277"/>
    <hyperlink xmlns:r="http://schemas.openxmlformats.org/officeDocument/2006/relationships" ref="D197" r:id="rId278"/>
    <hyperlink xmlns:r="http://schemas.openxmlformats.org/officeDocument/2006/relationships" ref="C198" r:id="rId279"/>
    <hyperlink xmlns:r="http://schemas.openxmlformats.org/officeDocument/2006/relationships" ref="D198" r:id="rId280"/>
    <hyperlink xmlns:r="http://schemas.openxmlformats.org/officeDocument/2006/relationships" ref="C200" r:id="rId281"/>
    <hyperlink xmlns:r="http://schemas.openxmlformats.org/officeDocument/2006/relationships" ref="D200" r:id="rId282"/>
    <hyperlink xmlns:r="http://schemas.openxmlformats.org/officeDocument/2006/relationships" ref="C202" r:id="rId283"/>
    <hyperlink xmlns:r="http://schemas.openxmlformats.org/officeDocument/2006/relationships" ref="D202" r:id="rId284"/>
    <hyperlink xmlns:r="http://schemas.openxmlformats.org/officeDocument/2006/relationships" ref="C203" r:id="rId285"/>
    <hyperlink xmlns:r="http://schemas.openxmlformats.org/officeDocument/2006/relationships" ref="D203" r:id="rId286"/>
    <hyperlink xmlns:r="http://schemas.openxmlformats.org/officeDocument/2006/relationships" ref="C204" r:id="rId287"/>
    <hyperlink xmlns:r="http://schemas.openxmlformats.org/officeDocument/2006/relationships" ref="D204" r:id="rId288"/>
    <hyperlink xmlns:r="http://schemas.openxmlformats.org/officeDocument/2006/relationships" ref="C206" r:id="rId289"/>
    <hyperlink xmlns:r="http://schemas.openxmlformats.org/officeDocument/2006/relationships" ref="C207" r:id="rId290"/>
    <hyperlink xmlns:r="http://schemas.openxmlformats.org/officeDocument/2006/relationships" ref="D207" r:id="rId291"/>
    <hyperlink xmlns:r="http://schemas.openxmlformats.org/officeDocument/2006/relationships" ref="C208" r:id="rId292"/>
    <hyperlink xmlns:r="http://schemas.openxmlformats.org/officeDocument/2006/relationships" ref="C209" r:id="rId293"/>
    <hyperlink xmlns:r="http://schemas.openxmlformats.org/officeDocument/2006/relationships" ref="C210" r:id="rId294"/>
    <hyperlink xmlns:r="http://schemas.openxmlformats.org/officeDocument/2006/relationships" ref="C211" r:id="rId295"/>
    <hyperlink xmlns:r="http://schemas.openxmlformats.org/officeDocument/2006/relationships" ref="D211" r:id="rId296"/>
    <hyperlink xmlns:r="http://schemas.openxmlformats.org/officeDocument/2006/relationships" ref="C213" r:id="rId297"/>
    <hyperlink xmlns:r="http://schemas.openxmlformats.org/officeDocument/2006/relationships" ref="D213" r:id="rId298"/>
    <hyperlink xmlns:r="http://schemas.openxmlformats.org/officeDocument/2006/relationships" ref="C214" r:id="rId299"/>
    <hyperlink xmlns:r="http://schemas.openxmlformats.org/officeDocument/2006/relationships" ref="C215" r:id="rId300"/>
    <hyperlink xmlns:r="http://schemas.openxmlformats.org/officeDocument/2006/relationships" ref="D215" r:id="rId301"/>
    <hyperlink xmlns:r="http://schemas.openxmlformats.org/officeDocument/2006/relationships" ref="C216" r:id="rId302"/>
    <hyperlink xmlns:r="http://schemas.openxmlformats.org/officeDocument/2006/relationships" ref="D216" r:id="rId303"/>
    <hyperlink xmlns:r="http://schemas.openxmlformats.org/officeDocument/2006/relationships" ref="C217" r:id="rId304"/>
    <hyperlink xmlns:r="http://schemas.openxmlformats.org/officeDocument/2006/relationships" ref="C218" r:id="rId305"/>
    <hyperlink xmlns:r="http://schemas.openxmlformats.org/officeDocument/2006/relationships" ref="D218" r:id="rId306"/>
    <hyperlink xmlns:r="http://schemas.openxmlformats.org/officeDocument/2006/relationships" ref="C219" r:id="rId307"/>
    <hyperlink xmlns:r="http://schemas.openxmlformats.org/officeDocument/2006/relationships" ref="D219" r:id="rId308"/>
    <hyperlink xmlns:r="http://schemas.openxmlformats.org/officeDocument/2006/relationships" ref="C220" r:id="rId309"/>
    <hyperlink xmlns:r="http://schemas.openxmlformats.org/officeDocument/2006/relationships" ref="C221" r:id="rId310"/>
    <hyperlink xmlns:r="http://schemas.openxmlformats.org/officeDocument/2006/relationships" ref="D221" r:id="rId311"/>
    <hyperlink xmlns:r="http://schemas.openxmlformats.org/officeDocument/2006/relationships" ref="C222" r:id="rId312"/>
    <hyperlink xmlns:r="http://schemas.openxmlformats.org/officeDocument/2006/relationships" ref="C223" r:id="rId313"/>
    <hyperlink xmlns:r="http://schemas.openxmlformats.org/officeDocument/2006/relationships" ref="D223" r:id="rId314"/>
    <hyperlink xmlns:r="http://schemas.openxmlformats.org/officeDocument/2006/relationships" ref="D224" r:id="rId315"/>
    <hyperlink xmlns:r="http://schemas.openxmlformats.org/officeDocument/2006/relationships" ref="D226" r:id="rId316"/>
    <hyperlink xmlns:r="http://schemas.openxmlformats.org/officeDocument/2006/relationships" ref="C228" r:id="rId317"/>
    <hyperlink xmlns:r="http://schemas.openxmlformats.org/officeDocument/2006/relationships" ref="D228" r:id="rId318"/>
    <hyperlink xmlns:r="http://schemas.openxmlformats.org/officeDocument/2006/relationships" ref="C229" r:id="rId319"/>
    <hyperlink xmlns:r="http://schemas.openxmlformats.org/officeDocument/2006/relationships" ref="C230" r:id="rId320"/>
    <hyperlink xmlns:r="http://schemas.openxmlformats.org/officeDocument/2006/relationships" ref="C232" r:id="rId321"/>
    <hyperlink xmlns:r="http://schemas.openxmlformats.org/officeDocument/2006/relationships" ref="D232" r:id="rId322"/>
    <hyperlink xmlns:r="http://schemas.openxmlformats.org/officeDocument/2006/relationships" ref="C233" r:id="rId323"/>
    <hyperlink xmlns:r="http://schemas.openxmlformats.org/officeDocument/2006/relationships" ref="D233" r:id="rId324"/>
    <hyperlink xmlns:r="http://schemas.openxmlformats.org/officeDocument/2006/relationships" ref="C234" r:id="rId325"/>
    <hyperlink xmlns:r="http://schemas.openxmlformats.org/officeDocument/2006/relationships" ref="D234" r:id="rId326"/>
    <hyperlink xmlns:r="http://schemas.openxmlformats.org/officeDocument/2006/relationships" ref="C236" r:id="rId327"/>
    <hyperlink xmlns:r="http://schemas.openxmlformats.org/officeDocument/2006/relationships" ref="D236" r:id="rId328"/>
    <hyperlink xmlns:r="http://schemas.openxmlformats.org/officeDocument/2006/relationships" ref="C237" r:id="rId329"/>
    <hyperlink xmlns:r="http://schemas.openxmlformats.org/officeDocument/2006/relationships" ref="D237" r:id="rId330"/>
    <hyperlink xmlns:r="http://schemas.openxmlformats.org/officeDocument/2006/relationships" ref="C238" r:id="rId331"/>
    <hyperlink xmlns:r="http://schemas.openxmlformats.org/officeDocument/2006/relationships" ref="C239" r:id="rId332"/>
    <hyperlink xmlns:r="http://schemas.openxmlformats.org/officeDocument/2006/relationships" ref="D239" r:id="rId333"/>
    <hyperlink xmlns:r="http://schemas.openxmlformats.org/officeDocument/2006/relationships" ref="D240" r:id="rId334"/>
    <hyperlink xmlns:r="http://schemas.openxmlformats.org/officeDocument/2006/relationships" ref="C241" r:id="rId335"/>
    <hyperlink xmlns:r="http://schemas.openxmlformats.org/officeDocument/2006/relationships" ref="D241" r:id="rId336"/>
    <hyperlink xmlns:r="http://schemas.openxmlformats.org/officeDocument/2006/relationships" ref="C243" r:id="rId337"/>
    <hyperlink xmlns:r="http://schemas.openxmlformats.org/officeDocument/2006/relationships" ref="D243" r:id="rId338"/>
    <hyperlink xmlns:r="http://schemas.openxmlformats.org/officeDocument/2006/relationships" ref="D244" r:id="rId339"/>
    <hyperlink xmlns:r="http://schemas.openxmlformats.org/officeDocument/2006/relationships" ref="C245" r:id="rId340"/>
    <hyperlink xmlns:r="http://schemas.openxmlformats.org/officeDocument/2006/relationships" ref="D245" r:id="rId341"/>
    <hyperlink xmlns:r="http://schemas.openxmlformats.org/officeDocument/2006/relationships" ref="C246" r:id="rId342"/>
    <hyperlink xmlns:r="http://schemas.openxmlformats.org/officeDocument/2006/relationships" ref="D246" r:id="rId343"/>
    <hyperlink xmlns:r="http://schemas.openxmlformats.org/officeDocument/2006/relationships" ref="C247" r:id="rId344"/>
    <hyperlink xmlns:r="http://schemas.openxmlformats.org/officeDocument/2006/relationships" ref="D247" r:id="rId345"/>
    <hyperlink xmlns:r="http://schemas.openxmlformats.org/officeDocument/2006/relationships" ref="C248" r:id="rId346"/>
    <hyperlink xmlns:r="http://schemas.openxmlformats.org/officeDocument/2006/relationships" ref="D249" r:id="rId347"/>
    <hyperlink xmlns:r="http://schemas.openxmlformats.org/officeDocument/2006/relationships" ref="C250" r:id="rId348"/>
    <hyperlink xmlns:r="http://schemas.openxmlformats.org/officeDocument/2006/relationships" ref="C251" r:id="rId349"/>
    <hyperlink xmlns:r="http://schemas.openxmlformats.org/officeDocument/2006/relationships" ref="D251" r:id="rId350"/>
    <hyperlink xmlns:r="http://schemas.openxmlformats.org/officeDocument/2006/relationships" ref="C252" r:id="rId351"/>
    <hyperlink xmlns:r="http://schemas.openxmlformats.org/officeDocument/2006/relationships" ref="D252" r:id="rId352"/>
    <hyperlink xmlns:r="http://schemas.openxmlformats.org/officeDocument/2006/relationships" ref="C253" r:id="rId353"/>
    <hyperlink xmlns:r="http://schemas.openxmlformats.org/officeDocument/2006/relationships" ref="D253" r:id="rId354"/>
    <hyperlink xmlns:r="http://schemas.openxmlformats.org/officeDocument/2006/relationships" ref="D254" r:id="rId355"/>
    <hyperlink xmlns:r="http://schemas.openxmlformats.org/officeDocument/2006/relationships" ref="C256" r:id="rId356"/>
    <hyperlink xmlns:r="http://schemas.openxmlformats.org/officeDocument/2006/relationships" ref="D256" r:id="rId357"/>
    <hyperlink xmlns:r="http://schemas.openxmlformats.org/officeDocument/2006/relationships" ref="C258" r:id="rId358"/>
    <hyperlink xmlns:r="http://schemas.openxmlformats.org/officeDocument/2006/relationships" ref="D258" r:id="rId359"/>
    <hyperlink xmlns:r="http://schemas.openxmlformats.org/officeDocument/2006/relationships" ref="C259" r:id="rId360"/>
    <hyperlink xmlns:r="http://schemas.openxmlformats.org/officeDocument/2006/relationships" ref="D259" r:id="rId361"/>
    <hyperlink xmlns:r="http://schemas.openxmlformats.org/officeDocument/2006/relationships" ref="D260" r:id="rId362"/>
    <hyperlink xmlns:r="http://schemas.openxmlformats.org/officeDocument/2006/relationships" ref="C261" r:id="rId363"/>
    <hyperlink xmlns:r="http://schemas.openxmlformats.org/officeDocument/2006/relationships" ref="C262" r:id="rId364"/>
    <hyperlink xmlns:r="http://schemas.openxmlformats.org/officeDocument/2006/relationships" ref="C263" r:id="rId365"/>
    <hyperlink xmlns:r="http://schemas.openxmlformats.org/officeDocument/2006/relationships" ref="D263" r:id="rId366"/>
    <hyperlink xmlns:r="http://schemas.openxmlformats.org/officeDocument/2006/relationships" ref="C264" r:id="rId367"/>
    <hyperlink xmlns:r="http://schemas.openxmlformats.org/officeDocument/2006/relationships" ref="D264" r:id="rId368"/>
    <hyperlink xmlns:r="http://schemas.openxmlformats.org/officeDocument/2006/relationships" ref="C265" r:id="rId369"/>
    <hyperlink xmlns:r="http://schemas.openxmlformats.org/officeDocument/2006/relationships" ref="D265" r:id="rId370"/>
    <hyperlink xmlns:r="http://schemas.openxmlformats.org/officeDocument/2006/relationships" ref="C267" r:id="rId371"/>
    <hyperlink xmlns:r="http://schemas.openxmlformats.org/officeDocument/2006/relationships" ref="D267" r:id="rId372"/>
    <hyperlink xmlns:r="http://schemas.openxmlformats.org/officeDocument/2006/relationships" ref="D268" r:id="rId373"/>
    <hyperlink xmlns:r="http://schemas.openxmlformats.org/officeDocument/2006/relationships" ref="C269" r:id="rId374"/>
    <hyperlink xmlns:r="http://schemas.openxmlformats.org/officeDocument/2006/relationships" ref="D269" r:id="rId375"/>
    <hyperlink xmlns:r="http://schemas.openxmlformats.org/officeDocument/2006/relationships" ref="C270" r:id="rId376"/>
    <hyperlink xmlns:r="http://schemas.openxmlformats.org/officeDocument/2006/relationships" ref="C271" r:id="rId377"/>
    <hyperlink xmlns:r="http://schemas.openxmlformats.org/officeDocument/2006/relationships" ref="D271" r:id="rId378"/>
    <hyperlink xmlns:r="http://schemas.openxmlformats.org/officeDocument/2006/relationships" ref="C272" r:id="rId379"/>
    <hyperlink xmlns:r="http://schemas.openxmlformats.org/officeDocument/2006/relationships" ref="D272" r:id="rId380"/>
    <hyperlink xmlns:r="http://schemas.openxmlformats.org/officeDocument/2006/relationships" ref="C273" r:id="rId381"/>
    <hyperlink xmlns:r="http://schemas.openxmlformats.org/officeDocument/2006/relationships" ref="D273" r:id="rId382"/>
    <hyperlink xmlns:r="http://schemas.openxmlformats.org/officeDocument/2006/relationships" ref="D275" r:id="rId383"/>
    <hyperlink xmlns:r="http://schemas.openxmlformats.org/officeDocument/2006/relationships" ref="C276" r:id="rId384"/>
    <hyperlink xmlns:r="http://schemas.openxmlformats.org/officeDocument/2006/relationships" ref="D276" r:id="rId385"/>
    <hyperlink xmlns:r="http://schemas.openxmlformats.org/officeDocument/2006/relationships" ref="C277" r:id="rId386"/>
    <hyperlink xmlns:r="http://schemas.openxmlformats.org/officeDocument/2006/relationships" ref="D277" r:id="rId387"/>
    <hyperlink xmlns:r="http://schemas.openxmlformats.org/officeDocument/2006/relationships" ref="C278" r:id="rId388"/>
    <hyperlink xmlns:r="http://schemas.openxmlformats.org/officeDocument/2006/relationships" ref="D278" r:id="rId389"/>
    <hyperlink xmlns:r="http://schemas.openxmlformats.org/officeDocument/2006/relationships" ref="C279" r:id="rId390"/>
    <hyperlink xmlns:r="http://schemas.openxmlformats.org/officeDocument/2006/relationships" ref="D279" r:id="rId391"/>
    <hyperlink xmlns:r="http://schemas.openxmlformats.org/officeDocument/2006/relationships" ref="C280" r:id="rId392"/>
    <hyperlink xmlns:r="http://schemas.openxmlformats.org/officeDocument/2006/relationships" ref="C281" r:id="rId393"/>
    <hyperlink xmlns:r="http://schemas.openxmlformats.org/officeDocument/2006/relationships" ref="D281" r:id="rId394"/>
    <hyperlink xmlns:r="http://schemas.openxmlformats.org/officeDocument/2006/relationships" ref="D282" r:id="rId395"/>
    <hyperlink xmlns:r="http://schemas.openxmlformats.org/officeDocument/2006/relationships" ref="C283" r:id="rId396"/>
    <hyperlink xmlns:r="http://schemas.openxmlformats.org/officeDocument/2006/relationships" ref="D283" r:id="rId397"/>
    <hyperlink xmlns:r="http://schemas.openxmlformats.org/officeDocument/2006/relationships" ref="C284" r:id="rId398"/>
    <hyperlink xmlns:r="http://schemas.openxmlformats.org/officeDocument/2006/relationships" ref="C285" r:id="rId399"/>
    <hyperlink xmlns:r="http://schemas.openxmlformats.org/officeDocument/2006/relationships" ref="D285" r:id="rId400"/>
    <hyperlink xmlns:r="http://schemas.openxmlformats.org/officeDocument/2006/relationships" ref="C286" r:id="rId401"/>
    <hyperlink xmlns:r="http://schemas.openxmlformats.org/officeDocument/2006/relationships" ref="D286" r:id="rId402"/>
    <hyperlink xmlns:r="http://schemas.openxmlformats.org/officeDocument/2006/relationships" ref="C287" r:id="rId403"/>
    <hyperlink xmlns:r="http://schemas.openxmlformats.org/officeDocument/2006/relationships" ref="D287" r:id="rId404"/>
    <hyperlink xmlns:r="http://schemas.openxmlformats.org/officeDocument/2006/relationships" ref="C288" r:id="rId405"/>
    <hyperlink xmlns:r="http://schemas.openxmlformats.org/officeDocument/2006/relationships" ref="C289" r:id="rId406"/>
    <hyperlink xmlns:r="http://schemas.openxmlformats.org/officeDocument/2006/relationships" ref="D289" r:id="rId407"/>
    <hyperlink xmlns:r="http://schemas.openxmlformats.org/officeDocument/2006/relationships" ref="C290" r:id="rId408"/>
    <hyperlink xmlns:r="http://schemas.openxmlformats.org/officeDocument/2006/relationships" ref="D290" r:id="rId409"/>
    <hyperlink xmlns:r="http://schemas.openxmlformats.org/officeDocument/2006/relationships" ref="C293" r:id="rId410"/>
    <hyperlink xmlns:r="http://schemas.openxmlformats.org/officeDocument/2006/relationships" ref="C294" r:id="rId411"/>
    <hyperlink xmlns:r="http://schemas.openxmlformats.org/officeDocument/2006/relationships" ref="D294" r:id="rId412"/>
    <hyperlink xmlns:r="http://schemas.openxmlformats.org/officeDocument/2006/relationships" ref="C295" r:id="rId413"/>
    <hyperlink xmlns:r="http://schemas.openxmlformats.org/officeDocument/2006/relationships" ref="C297" r:id="rId414"/>
    <hyperlink xmlns:r="http://schemas.openxmlformats.org/officeDocument/2006/relationships" ref="C298" r:id="rId415"/>
    <hyperlink xmlns:r="http://schemas.openxmlformats.org/officeDocument/2006/relationships" ref="D298" r:id="rId416"/>
    <hyperlink xmlns:r="http://schemas.openxmlformats.org/officeDocument/2006/relationships" ref="C299" r:id="rId417"/>
    <hyperlink xmlns:r="http://schemas.openxmlformats.org/officeDocument/2006/relationships" ref="C300" r:id="rId418"/>
    <hyperlink xmlns:r="http://schemas.openxmlformats.org/officeDocument/2006/relationships" ref="D300" r:id="rId419"/>
    <hyperlink xmlns:r="http://schemas.openxmlformats.org/officeDocument/2006/relationships" ref="C302" r:id="rId420"/>
    <hyperlink xmlns:r="http://schemas.openxmlformats.org/officeDocument/2006/relationships" ref="D302" r:id="rId421"/>
    <hyperlink xmlns:r="http://schemas.openxmlformats.org/officeDocument/2006/relationships" ref="C303" r:id="rId422"/>
    <hyperlink xmlns:r="http://schemas.openxmlformats.org/officeDocument/2006/relationships" ref="D303" r:id="rId423"/>
    <hyperlink xmlns:r="http://schemas.openxmlformats.org/officeDocument/2006/relationships" ref="C304" r:id="rId424"/>
    <hyperlink xmlns:r="http://schemas.openxmlformats.org/officeDocument/2006/relationships" ref="D305" r:id="rId425"/>
    <hyperlink xmlns:r="http://schemas.openxmlformats.org/officeDocument/2006/relationships" ref="C306" r:id="rId426"/>
    <hyperlink xmlns:r="http://schemas.openxmlformats.org/officeDocument/2006/relationships" ref="D306" r:id="rId427"/>
    <hyperlink xmlns:r="http://schemas.openxmlformats.org/officeDocument/2006/relationships" ref="C307" r:id="rId428"/>
    <hyperlink xmlns:r="http://schemas.openxmlformats.org/officeDocument/2006/relationships" ref="D307" r:id="rId429"/>
    <hyperlink xmlns:r="http://schemas.openxmlformats.org/officeDocument/2006/relationships" ref="D308" r:id="rId430"/>
    <hyperlink xmlns:r="http://schemas.openxmlformats.org/officeDocument/2006/relationships" ref="C309" r:id="rId431"/>
    <hyperlink xmlns:r="http://schemas.openxmlformats.org/officeDocument/2006/relationships" ref="D309" r:id="rId432"/>
    <hyperlink xmlns:r="http://schemas.openxmlformats.org/officeDocument/2006/relationships" ref="C311" r:id="rId433"/>
    <hyperlink xmlns:r="http://schemas.openxmlformats.org/officeDocument/2006/relationships" ref="D311" r:id="rId434"/>
    <hyperlink xmlns:r="http://schemas.openxmlformats.org/officeDocument/2006/relationships" ref="C313" r:id="rId435"/>
    <hyperlink xmlns:r="http://schemas.openxmlformats.org/officeDocument/2006/relationships" ref="D313" r:id="rId436"/>
    <hyperlink xmlns:r="http://schemas.openxmlformats.org/officeDocument/2006/relationships" ref="C315" r:id="rId437"/>
    <hyperlink xmlns:r="http://schemas.openxmlformats.org/officeDocument/2006/relationships" ref="D315" r:id="rId438"/>
    <hyperlink xmlns:r="http://schemas.openxmlformats.org/officeDocument/2006/relationships" ref="C318" r:id="rId439"/>
    <hyperlink xmlns:r="http://schemas.openxmlformats.org/officeDocument/2006/relationships" ref="C319" r:id="rId440"/>
    <hyperlink xmlns:r="http://schemas.openxmlformats.org/officeDocument/2006/relationships" ref="D319" r:id="rId441"/>
    <hyperlink xmlns:r="http://schemas.openxmlformats.org/officeDocument/2006/relationships" ref="C320" r:id="rId442"/>
    <hyperlink xmlns:r="http://schemas.openxmlformats.org/officeDocument/2006/relationships" ref="D320" r:id="rId443"/>
    <hyperlink xmlns:r="http://schemas.openxmlformats.org/officeDocument/2006/relationships" ref="C321" r:id="rId444"/>
    <hyperlink xmlns:r="http://schemas.openxmlformats.org/officeDocument/2006/relationships" ref="D321" r:id="rId445"/>
    <hyperlink xmlns:r="http://schemas.openxmlformats.org/officeDocument/2006/relationships" ref="C323" r:id="rId446"/>
    <hyperlink xmlns:r="http://schemas.openxmlformats.org/officeDocument/2006/relationships" ref="C324" r:id="rId447"/>
    <hyperlink xmlns:r="http://schemas.openxmlformats.org/officeDocument/2006/relationships" ref="D324" r:id="rId448"/>
    <hyperlink xmlns:r="http://schemas.openxmlformats.org/officeDocument/2006/relationships" ref="C325" r:id="rId449"/>
    <hyperlink xmlns:r="http://schemas.openxmlformats.org/officeDocument/2006/relationships" ref="D325" r:id="rId450"/>
    <hyperlink xmlns:r="http://schemas.openxmlformats.org/officeDocument/2006/relationships" ref="C326" r:id="rId451"/>
    <hyperlink xmlns:r="http://schemas.openxmlformats.org/officeDocument/2006/relationships" ref="C327" r:id="rId452"/>
    <hyperlink xmlns:r="http://schemas.openxmlformats.org/officeDocument/2006/relationships" ref="D327" r:id="rId453"/>
    <hyperlink xmlns:r="http://schemas.openxmlformats.org/officeDocument/2006/relationships" ref="C328" r:id="rId454"/>
    <hyperlink xmlns:r="http://schemas.openxmlformats.org/officeDocument/2006/relationships" ref="D328" r:id="rId455"/>
    <hyperlink xmlns:r="http://schemas.openxmlformats.org/officeDocument/2006/relationships" ref="C332" r:id="rId456"/>
    <hyperlink xmlns:r="http://schemas.openxmlformats.org/officeDocument/2006/relationships" ref="D332" r:id="rId457"/>
    <hyperlink xmlns:r="http://schemas.openxmlformats.org/officeDocument/2006/relationships" ref="C333" r:id="rId458"/>
    <hyperlink xmlns:r="http://schemas.openxmlformats.org/officeDocument/2006/relationships" ref="D333" r:id="rId459"/>
    <hyperlink xmlns:r="http://schemas.openxmlformats.org/officeDocument/2006/relationships" ref="C334" r:id="rId460"/>
    <hyperlink xmlns:r="http://schemas.openxmlformats.org/officeDocument/2006/relationships" ref="D334" r:id="rId461"/>
    <hyperlink xmlns:r="http://schemas.openxmlformats.org/officeDocument/2006/relationships" ref="C335" r:id="rId462"/>
    <hyperlink xmlns:r="http://schemas.openxmlformats.org/officeDocument/2006/relationships" ref="D335" r:id="rId463"/>
    <hyperlink xmlns:r="http://schemas.openxmlformats.org/officeDocument/2006/relationships" ref="C336" r:id="rId464"/>
    <hyperlink xmlns:r="http://schemas.openxmlformats.org/officeDocument/2006/relationships" ref="D336" r:id="rId465"/>
    <hyperlink xmlns:r="http://schemas.openxmlformats.org/officeDocument/2006/relationships" ref="C338" r:id="rId466"/>
    <hyperlink xmlns:r="http://schemas.openxmlformats.org/officeDocument/2006/relationships" ref="C340" r:id="rId467"/>
    <hyperlink xmlns:r="http://schemas.openxmlformats.org/officeDocument/2006/relationships" ref="D340" r:id="rId468"/>
    <hyperlink xmlns:r="http://schemas.openxmlformats.org/officeDocument/2006/relationships" ref="C341" r:id="rId469"/>
    <hyperlink xmlns:r="http://schemas.openxmlformats.org/officeDocument/2006/relationships" ref="D342" r:id="rId470"/>
    <hyperlink xmlns:r="http://schemas.openxmlformats.org/officeDocument/2006/relationships" ref="C343" r:id="rId471"/>
    <hyperlink xmlns:r="http://schemas.openxmlformats.org/officeDocument/2006/relationships" ref="D343" r:id="rId472"/>
    <hyperlink xmlns:r="http://schemas.openxmlformats.org/officeDocument/2006/relationships" ref="C344" r:id="rId473"/>
    <hyperlink xmlns:r="http://schemas.openxmlformats.org/officeDocument/2006/relationships" ref="D344" r:id="rId474"/>
    <hyperlink xmlns:r="http://schemas.openxmlformats.org/officeDocument/2006/relationships" ref="C345" r:id="rId475"/>
    <hyperlink xmlns:r="http://schemas.openxmlformats.org/officeDocument/2006/relationships" ref="D345" r:id="rId476"/>
    <hyperlink xmlns:r="http://schemas.openxmlformats.org/officeDocument/2006/relationships" ref="C347" r:id="rId477"/>
    <hyperlink xmlns:r="http://schemas.openxmlformats.org/officeDocument/2006/relationships" ref="D347" r:id="rId478"/>
    <hyperlink xmlns:r="http://schemas.openxmlformats.org/officeDocument/2006/relationships" ref="C348" r:id="rId479"/>
    <hyperlink xmlns:r="http://schemas.openxmlformats.org/officeDocument/2006/relationships" ref="D348" r:id="rId480"/>
    <hyperlink xmlns:r="http://schemas.openxmlformats.org/officeDocument/2006/relationships" ref="C349" r:id="rId481"/>
    <hyperlink xmlns:r="http://schemas.openxmlformats.org/officeDocument/2006/relationships" ref="D349" r:id="rId482"/>
    <hyperlink xmlns:r="http://schemas.openxmlformats.org/officeDocument/2006/relationships" ref="C350" r:id="rId483"/>
    <hyperlink xmlns:r="http://schemas.openxmlformats.org/officeDocument/2006/relationships" ref="D350" r:id="rId484"/>
    <hyperlink xmlns:r="http://schemas.openxmlformats.org/officeDocument/2006/relationships" ref="C351" r:id="rId485"/>
    <hyperlink xmlns:r="http://schemas.openxmlformats.org/officeDocument/2006/relationships" ref="D351" r:id="rId486"/>
    <hyperlink xmlns:r="http://schemas.openxmlformats.org/officeDocument/2006/relationships" ref="C353" r:id="rId487"/>
    <hyperlink xmlns:r="http://schemas.openxmlformats.org/officeDocument/2006/relationships" ref="D353" r:id="rId488"/>
    <hyperlink xmlns:r="http://schemas.openxmlformats.org/officeDocument/2006/relationships" ref="C354" r:id="rId489"/>
    <hyperlink xmlns:r="http://schemas.openxmlformats.org/officeDocument/2006/relationships" ref="D354" r:id="rId490"/>
    <hyperlink xmlns:r="http://schemas.openxmlformats.org/officeDocument/2006/relationships" ref="C355" r:id="rId491"/>
    <hyperlink xmlns:r="http://schemas.openxmlformats.org/officeDocument/2006/relationships" ref="C356" r:id="rId492"/>
    <hyperlink xmlns:r="http://schemas.openxmlformats.org/officeDocument/2006/relationships" ref="D356" r:id="rId493"/>
    <hyperlink xmlns:r="http://schemas.openxmlformats.org/officeDocument/2006/relationships" ref="C357" r:id="rId494"/>
    <hyperlink xmlns:r="http://schemas.openxmlformats.org/officeDocument/2006/relationships" ref="D357" r:id="rId495"/>
    <hyperlink xmlns:r="http://schemas.openxmlformats.org/officeDocument/2006/relationships" ref="D358" r:id="rId496"/>
    <hyperlink xmlns:r="http://schemas.openxmlformats.org/officeDocument/2006/relationships" ref="C359" r:id="rId497"/>
    <hyperlink xmlns:r="http://schemas.openxmlformats.org/officeDocument/2006/relationships" ref="D359" r:id="rId498"/>
    <hyperlink xmlns:r="http://schemas.openxmlformats.org/officeDocument/2006/relationships" ref="C361" r:id="rId499"/>
    <hyperlink xmlns:r="http://schemas.openxmlformats.org/officeDocument/2006/relationships" ref="C362" r:id="rId500"/>
    <hyperlink xmlns:r="http://schemas.openxmlformats.org/officeDocument/2006/relationships" ref="D362" r:id="rId501"/>
    <hyperlink xmlns:r="http://schemas.openxmlformats.org/officeDocument/2006/relationships" ref="C363" r:id="rId502"/>
    <hyperlink xmlns:r="http://schemas.openxmlformats.org/officeDocument/2006/relationships" ref="D363" r:id="rId503"/>
    <hyperlink xmlns:r="http://schemas.openxmlformats.org/officeDocument/2006/relationships" ref="D364" r:id="rId504"/>
    <hyperlink xmlns:r="http://schemas.openxmlformats.org/officeDocument/2006/relationships" ref="C365" r:id="rId505"/>
    <hyperlink xmlns:r="http://schemas.openxmlformats.org/officeDocument/2006/relationships" ref="D365" r:id="rId506"/>
    <hyperlink xmlns:r="http://schemas.openxmlformats.org/officeDocument/2006/relationships" ref="C366" r:id="rId507"/>
    <hyperlink xmlns:r="http://schemas.openxmlformats.org/officeDocument/2006/relationships" ref="D366" r:id="rId508"/>
    <hyperlink xmlns:r="http://schemas.openxmlformats.org/officeDocument/2006/relationships" ref="C367" r:id="rId509"/>
    <hyperlink xmlns:r="http://schemas.openxmlformats.org/officeDocument/2006/relationships" ref="D367" r:id="rId510"/>
    <hyperlink xmlns:r="http://schemas.openxmlformats.org/officeDocument/2006/relationships" ref="C368" r:id="rId511"/>
    <hyperlink xmlns:r="http://schemas.openxmlformats.org/officeDocument/2006/relationships" ref="D368" r:id="rId512"/>
    <hyperlink xmlns:r="http://schemas.openxmlformats.org/officeDocument/2006/relationships" ref="C369" r:id="rId513"/>
    <hyperlink xmlns:r="http://schemas.openxmlformats.org/officeDocument/2006/relationships" ref="D369" r:id="rId514"/>
    <hyperlink xmlns:r="http://schemas.openxmlformats.org/officeDocument/2006/relationships" ref="C370" r:id="rId515"/>
    <hyperlink xmlns:r="http://schemas.openxmlformats.org/officeDocument/2006/relationships" ref="D370" r:id="rId516"/>
    <hyperlink xmlns:r="http://schemas.openxmlformats.org/officeDocument/2006/relationships" ref="C371" r:id="rId517"/>
    <hyperlink xmlns:r="http://schemas.openxmlformats.org/officeDocument/2006/relationships" ref="D371" r:id="rId518"/>
    <hyperlink xmlns:r="http://schemas.openxmlformats.org/officeDocument/2006/relationships" ref="C372" r:id="rId519"/>
    <hyperlink xmlns:r="http://schemas.openxmlformats.org/officeDocument/2006/relationships" ref="D372" r:id="rId520"/>
    <hyperlink xmlns:r="http://schemas.openxmlformats.org/officeDocument/2006/relationships" ref="C374" r:id="rId521"/>
    <hyperlink xmlns:r="http://schemas.openxmlformats.org/officeDocument/2006/relationships" ref="D374" r:id="rId522"/>
    <hyperlink xmlns:r="http://schemas.openxmlformats.org/officeDocument/2006/relationships" ref="C375" r:id="rId523"/>
    <hyperlink xmlns:r="http://schemas.openxmlformats.org/officeDocument/2006/relationships" ref="D375" r:id="rId524"/>
    <hyperlink xmlns:r="http://schemas.openxmlformats.org/officeDocument/2006/relationships" ref="C376" r:id="rId525"/>
    <hyperlink xmlns:r="http://schemas.openxmlformats.org/officeDocument/2006/relationships" ref="D376" r:id="rId526"/>
    <hyperlink xmlns:r="http://schemas.openxmlformats.org/officeDocument/2006/relationships" ref="C377" r:id="rId527"/>
    <hyperlink xmlns:r="http://schemas.openxmlformats.org/officeDocument/2006/relationships" ref="D377" r:id="rId528"/>
    <hyperlink xmlns:r="http://schemas.openxmlformats.org/officeDocument/2006/relationships" ref="D378" r:id="rId529"/>
    <hyperlink xmlns:r="http://schemas.openxmlformats.org/officeDocument/2006/relationships" ref="C379" r:id="rId530"/>
    <hyperlink xmlns:r="http://schemas.openxmlformats.org/officeDocument/2006/relationships" ref="D379" r:id="rId531"/>
    <hyperlink xmlns:r="http://schemas.openxmlformats.org/officeDocument/2006/relationships" ref="C380" r:id="rId532"/>
    <hyperlink xmlns:r="http://schemas.openxmlformats.org/officeDocument/2006/relationships" ref="D380" r:id="rId533"/>
    <hyperlink xmlns:r="http://schemas.openxmlformats.org/officeDocument/2006/relationships" ref="C381" r:id="rId534"/>
    <hyperlink xmlns:r="http://schemas.openxmlformats.org/officeDocument/2006/relationships" ref="D381" r:id="rId535"/>
    <hyperlink xmlns:r="http://schemas.openxmlformats.org/officeDocument/2006/relationships" ref="C384" r:id="rId536"/>
    <hyperlink xmlns:r="http://schemas.openxmlformats.org/officeDocument/2006/relationships" ref="D384" r:id="rId537"/>
    <hyperlink xmlns:r="http://schemas.openxmlformats.org/officeDocument/2006/relationships" ref="C386" r:id="rId538"/>
    <hyperlink xmlns:r="http://schemas.openxmlformats.org/officeDocument/2006/relationships" ref="C388" r:id="rId539"/>
    <hyperlink xmlns:r="http://schemas.openxmlformats.org/officeDocument/2006/relationships" ref="D388" r:id="rId540"/>
    <hyperlink xmlns:r="http://schemas.openxmlformats.org/officeDocument/2006/relationships" ref="C389" r:id="rId541"/>
    <hyperlink xmlns:r="http://schemas.openxmlformats.org/officeDocument/2006/relationships" ref="C390" r:id="rId542"/>
    <hyperlink xmlns:r="http://schemas.openxmlformats.org/officeDocument/2006/relationships" ref="C391" r:id="rId543"/>
    <hyperlink xmlns:r="http://schemas.openxmlformats.org/officeDocument/2006/relationships" ref="D391" r:id="rId544"/>
    <hyperlink xmlns:r="http://schemas.openxmlformats.org/officeDocument/2006/relationships" ref="C392" r:id="rId545"/>
    <hyperlink xmlns:r="http://schemas.openxmlformats.org/officeDocument/2006/relationships" ref="D392" r:id="rId546"/>
    <hyperlink xmlns:r="http://schemas.openxmlformats.org/officeDocument/2006/relationships" ref="C393" r:id="rId547"/>
    <hyperlink xmlns:r="http://schemas.openxmlformats.org/officeDocument/2006/relationships" ref="D393" r:id="rId548"/>
    <hyperlink xmlns:r="http://schemas.openxmlformats.org/officeDocument/2006/relationships" ref="C394" r:id="rId549"/>
    <hyperlink xmlns:r="http://schemas.openxmlformats.org/officeDocument/2006/relationships" ref="D394" r:id="rId550"/>
    <hyperlink xmlns:r="http://schemas.openxmlformats.org/officeDocument/2006/relationships" ref="C395" r:id="rId551"/>
    <hyperlink xmlns:r="http://schemas.openxmlformats.org/officeDocument/2006/relationships" ref="C396" r:id="rId552"/>
    <hyperlink xmlns:r="http://schemas.openxmlformats.org/officeDocument/2006/relationships" ref="D396" r:id="rId553"/>
    <hyperlink xmlns:r="http://schemas.openxmlformats.org/officeDocument/2006/relationships" ref="C399" r:id="rId554"/>
    <hyperlink xmlns:r="http://schemas.openxmlformats.org/officeDocument/2006/relationships" ref="D399" r:id="rId555"/>
    <hyperlink xmlns:r="http://schemas.openxmlformats.org/officeDocument/2006/relationships" ref="C401" r:id="rId556"/>
    <hyperlink xmlns:r="http://schemas.openxmlformats.org/officeDocument/2006/relationships" ref="D401" r:id="rId557"/>
    <hyperlink xmlns:r="http://schemas.openxmlformats.org/officeDocument/2006/relationships" ref="C402" r:id="rId558"/>
    <hyperlink xmlns:r="http://schemas.openxmlformats.org/officeDocument/2006/relationships" ref="D402" r:id="rId559"/>
    <hyperlink xmlns:r="http://schemas.openxmlformats.org/officeDocument/2006/relationships" ref="C403" r:id="rId560"/>
    <hyperlink xmlns:r="http://schemas.openxmlformats.org/officeDocument/2006/relationships" ref="C406" r:id="rId561"/>
    <hyperlink xmlns:r="http://schemas.openxmlformats.org/officeDocument/2006/relationships" ref="D406" r:id="rId562"/>
    <hyperlink xmlns:r="http://schemas.openxmlformats.org/officeDocument/2006/relationships" ref="C407" r:id="rId563"/>
    <hyperlink xmlns:r="http://schemas.openxmlformats.org/officeDocument/2006/relationships" ref="D407" r:id="rId564"/>
    <hyperlink xmlns:r="http://schemas.openxmlformats.org/officeDocument/2006/relationships" ref="C408" r:id="rId565"/>
    <hyperlink xmlns:r="http://schemas.openxmlformats.org/officeDocument/2006/relationships" ref="D408" r:id="rId566"/>
    <hyperlink xmlns:r="http://schemas.openxmlformats.org/officeDocument/2006/relationships" ref="C410" r:id="rId567"/>
    <hyperlink xmlns:r="http://schemas.openxmlformats.org/officeDocument/2006/relationships" ref="D410" r:id="rId568"/>
    <hyperlink xmlns:r="http://schemas.openxmlformats.org/officeDocument/2006/relationships" ref="C412" r:id="rId569"/>
    <hyperlink xmlns:r="http://schemas.openxmlformats.org/officeDocument/2006/relationships" ref="D412" r:id="rId570"/>
    <hyperlink xmlns:r="http://schemas.openxmlformats.org/officeDocument/2006/relationships" ref="C413" r:id="rId571"/>
    <hyperlink xmlns:r="http://schemas.openxmlformats.org/officeDocument/2006/relationships" ref="D413" r:id="rId572"/>
    <hyperlink xmlns:r="http://schemas.openxmlformats.org/officeDocument/2006/relationships" ref="C414" r:id="rId573"/>
    <hyperlink xmlns:r="http://schemas.openxmlformats.org/officeDocument/2006/relationships" ref="D414" r:id="rId574"/>
    <hyperlink xmlns:r="http://schemas.openxmlformats.org/officeDocument/2006/relationships" ref="D415" r:id="rId575"/>
    <hyperlink xmlns:r="http://schemas.openxmlformats.org/officeDocument/2006/relationships" ref="C416" r:id="rId576"/>
    <hyperlink xmlns:r="http://schemas.openxmlformats.org/officeDocument/2006/relationships" ref="D416" r:id="rId577"/>
    <hyperlink xmlns:r="http://schemas.openxmlformats.org/officeDocument/2006/relationships" ref="C417" r:id="rId578"/>
    <hyperlink xmlns:r="http://schemas.openxmlformats.org/officeDocument/2006/relationships" ref="C418" r:id="rId579"/>
    <hyperlink xmlns:r="http://schemas.openxmlformats.org/officeDocument/2006/relationships" ref="D418" r:id="rId580"/>
    <hyperlink xmlns:r="http://schemas.openxmlformats.org/officeDocument/2006/relationships" ref="C419" r:id="rId581"/>
    <hyperlink xmlns:r="http://schemas.openxmlformats.org/officeDocument/2006/relationships" ref="D419" r:id="rId582"/>
    <hyperlink xmlns:r="http://schemas.openxmlformats.org/officeDocument/2006/relationships" ref="C420" r:id="rId583"/>
    <hyperlink xmlns:r="http://schemas.openxmlformats.org/officeDocument/2006/relationships" ref="D420" r:id="rId584"/>
    <hyperlink xmlns:r="http://schemas.openxmlformats.org/officeDocument/2006/relationships" ref="C421" r:id="rId585"/>
    <hyperlink xmlns:r="http://schemas.openxmlformats.org/officeDocument/2006/relationships" ref="D421" r:id="rId586"/>
    <hyperlink xmlns:r="http://schemas.openxmlformats.org/officeDocument/2006/relationships" ref="C422" r:id="rId587"/>
    <hyperlink xmlns:r="http://schemas.openxmlformats.org/officeDocument/2006/relationships" ref="D422" r:id="rId588"/>
    <hyperlink xmlns:r="http://schemas.openxmlformats.org/officeDocument/2006/relationships" ref="C423" r:id="rId589"/>
    <hyperlink xmlns:r="http://schemas.openxmlformats.org/officeDocument/2006/relationships" ref="C424" r:id="rId590"/>
    <hyperlink xmlns:r="http://schemas.openxmlformats.org/officeDocument/2006/relationships" ref="C425" r:id="rId591"/>
    <hyperlink xmlns:r="http://schemas.openxmlformats.org/officeDocument/2006/relationships" ref="C426" r:id="rId592"/>
    <hyperlink xmlns:r="http://schemas.openxmlformats.org/officeDocument/2006/relationships" ref="D426" r:id="rId593"/>
    <hyperlink xmlns:r="http://schemas.openxmlformats.org/officeDocument/2006/relationships" ref="C427" r:id="rId594"/>
    <hyperlink xmlns:r="http://schemas.openxmlformats.org/officeDocument/2006/relationships" ref="D427" r:id="rId595"/>
    <hyperlink xmlns:r="http://schemas.openxmlformats.org/officeDocument/2006/relationships" ref="C428" r:id="rId596"/>
    <hyperlink xmlns:r="http://schemas.openxmlformats.org/officeDocument/2006/relationships" ref="C429" r:id="rId597"/>
    <hyperlink xmlns:r="http://schemas.openxmlformats.org/officeDocument/2006/relationships" ref="D429" r:id="rId598"/>
    <hyperlink xmlns:r="http://schemas.openxmlformats.org/officeDocument/2006/relationships" ref="C430" r:id="rId599"/>
    <hyperlink xmlns:r="http://schemas.openxmlformats.org/officeDocument/2006/relationships" ref="D430" r:id="rId600"/>
    <hyperlink xmlns:r="http://schemas.openxmlformats.org/officeDocument/2006/relationships" ref="C431" r:id="rId601"/>
    <hyperlink xmlns:r="http://schemas.openxmlformats.org/officeDocument/2006/relationships" ref="D431" r:id="rId602"/>
    <hyperlink xmlns:r="http://schemas.openxmlformats.org/officeDocument/2006/relationships" ref="C433" r:id="rId603"/>
    <hyperlink xmlns:r="http://schemas.openxmlformats.org/officeDocument/2006/relationships" ref="D433" r:id="rId604"/>
    <hyperlink xmlns:r="http://schemas.openxmlformats.org/officeDocument/2006/relationships" ref="C434" r:id="rId605"/>
    <hyperlink xmlns:r="http://schemas.openxmlformats.org/officeDocument/2006/relationships" ref="D434" r:id="rId606"/>
    <hyperlink xmlns:r="http://schemas.openxmlformats.org/officeDocument/2006/relationships" ref="C435" r:id="rId607"/>
    <hyperlink xmlns:r="http://schemas.openxmlformats.org/officeDocument/2006/relationships" ref="C436" r:id="rId608"/>
    <hyperlink xmlns:r="http://schemas.openxmlformats.org/officeDocument/2006/relationships" ref="D436" r:id="rId609"/>
    <hyperlink xmlns:r="http://schemas.openxmlformats.org/officeDocument/2006/relationships" ref="C439" r:id="rId610"/>
    <hyperlink xmlns:r="http://schemas.openxmlformats.org/officeDocument/2006/relationships" ref="D439" r:id="rId611"/>
    <hyperlink xmlns:r="http://schemas.openxmlformats.org/officeDocument/2006/relationships" ref="C440" r:id="rId612"/>
    <hyperlink xmlns:r="http://schemas.openxmlformats.org/officeDocument/2006/relationships" ref="D440" r:id="rId613"/>
    <hyperlink xmlns:r="http://schemas.openxmlformats.org/officeDocument/2006/relationships" ref="C441" r:id="rId614"/>
    <hyperlink xmlns:r="http://schemas.openxmlformats.org/officeDocument/2006/relationships" ref="D441" r:id="rId615"/>
    <hyperlink xmlns:r="http://schemas.openxmlformats.org/officeDocument/2006/relationships" ref="C442" r:id="rId616"/>
    <hyperlink xmlns:r="http://schemas.openxmlformats.org/officeDocument/2006/relationships" ref="D442" r:id="rId617"/>
    <hyperlink xmlns:r="http://schemas.openxmlformats.org/officeDocument/2006/relationships" ref="C443" r:id="rId618"/>
    <hyperlink xmlns:r="http://schemas.openxmlformats.org/officeDocument/2006/relationships" ref="D443" r:id="rId619"/>
    <hyperlink xmlns:r="http://schemas.openxmlformats.org/officeDocument/2006/relationships" ref="C444" r:id="rId620"/>
    <hyperlink xmlns:r="http://schemas.openxmlformats.org/officeDocument/2006/relationships" ref="D444" r:id="rId621"/>
    <hyperlink xmlns:r="http://schemas.openxmlformats.org/officeDocument/2006/relationships" ref="C445" r:id="rId622"/>
    <hyperlink xmlns:r="http://schemas.openxmlformats.org/officeDocument/2006/relationships" ref="D445" r:id="rId623"/>
    <hyperlink xmlns:r="http://schemas.openxmlformats.org/officeDocument/2006/relationships" ref="C446" r:id="rId624"/>
    <hyperlink xmlns:r="http://schemas.openxmlformats.org/officeDocument/2006/relationships" ref="D446" r:id="rId625"/>
    <hyperlink xmlns:r="http://schemas.openxmlformats.org/officeDocument/2006/relationships" ref="C447" r:id="rId626"/>
    <hyperlink xmlns:r="http://schemas.openxmlformats.org/officeDocument/2006/relationships" ref="C448" r:id="rId627"/>
    <hyperlink xmlns:r="http://schemas.openxmlformats.org/officeDocument/2006/relationships" ref="D448" r:id="rId628"/>
    <hyperlink xmlns:r="http://schemas.openxmlformats.org/officeDocument/2006/relationships" ref="D449" r:id="rId629"/>
    <hyperlink xmlns:r="http://schemas.openxmlformats.org/officeDocument/2006/relationships" ref="C450" r:id="rId630"/>
    <hyperlink xmlns:r="http://schemas.openxmlformats.org/officeDocument/2006/relationships" ref="D450" r:id="rId631"/>
    <hyperlink xmlns:r="http://schemas.openxmlformats.org/officeDocument/2006/relationships" ref="C451" r:id="rId632"/>
    <hyperlink xmlns:r="http://schemas.openxmlformats.org/officeDocument/2006/relationships" ref="D451" r:id="rId633"/>
    <hyperlink xmlns:r="http://schemas.openxmlformats.org/officeDocument/2006/relationships" ref="C452" r:id="rId634"/>
    <hyperlink xmlns:r="http://schemas.openxmlformats.org/officeDocument/2006/relationships" ref="D452" r:id="rId635"/>
    <hyperlink xmlns:r="http://schemas.openxmlformats.org/officeDocument/2006/relationships" ref="C453" r:id="rId636"/>
    <hyperlink xmlns:r="http://schemas.openxmlformats.org/officeDocument/2006/relationships" ref="D453" r:id="rId637"/>
    <hyperlink xmlns:r="http://schemas.openxmlformats.org/officeDocument/2006/relationships" ref="C454" r:id="rId638"/>
    <hyperlink xmlns:r="http://schemas.openxmlformats.org/officeDocument/2006/relationships" ref="D454" r:id="rId639"/>
    <hyperlink xmlns:r="http://schemas.openxmlformats.org/officeDocument/2006/relationships" ref="C455" r:id="rId640"/>
    <hyperlink xmlns:r="http://schemas.openxmlformats.org/officeDocument/2006/relationships" ref="D455" r:id="rId641"/>
    <hyperlink xmlns:r="http://schemas.openxmlformats.org/officeDocument/2006/relationships" ref="C456" r:id="rId642"/>
    <hyperlink xmlns:r="http://schemas.openxmlformats.org/officeDocument/2006/relationships" ref="D457" r:id="rId643"/>
    <hyperlink xmlns:r="http://schemas.openxmlformats.org/officeDocument/2006/relationships" ref="C459" r:id="rId644"/>
    <hyperlink xmlns:r="http://schemas.openxmlformats.org/officeDocument/2006/relationships" ref="C460" r:id="rId645"/>
    <hyperlink xmlns:r="http://schemas.openxmlformats.org/officeDocument/2006/relationships" ref="D460" r:id="rId646"/>
    <hyperlink xmlns:r="http://schemas.openxmlformats.org/officeDocument/2006/relationships" ref="C461" r:id="rId647"/>
    <hyperlink xmlns:r="http://schemas.openxmlformats.org/officeDocument/2006/relationships" ref="D461" r:id="rId648"/>
    <hyperlink xmlns:r="http://schemas.openxmlformats.org/officeDocument/2006/relationships" ref="C462" r:id="rId649"/>
    <hyperlink xmlns:r="http://schemas.openxmlformats.org/officeDocument/2006/relationships" ref="D462" r:id="rId650"/>
    <hyperlink xmlns:r="http://schemas.openxmlformats.org/officeDocument/2006/relationships" ref="C463" r:id="rId651"/>
    <hyperlink xmlns:r="http://schemas.openxmlformats.org/officeDocument/2006/relationships" ref="C464" r:id="rId652"/>
    <hyperlink xmlns:r="http://schemas.openxmlformats.org/officeDocument/2006/relationships" ref="D464" r:id="rId653"/>
    <hyperlink xmlns:r="http://schemas.openxmlformats.org/officeDocument/2006/relationships" ref="C465" r:id="rId654"/>
    <hyperlink xmlns:r="http://schemas.openxmlformats.org/officeDocument/2006/relationships" ref="D465" r:id="rId655"/>
    <hyperlink xmlns:r="http://schemas.openxmlformats.org/officeDocument/2006/relationships" ref="D466" r:id="rId656"/>
    <hyperlink xmlns:r="http://schemas.openxmlformats.org/officeDocument/2006/relationships" ref="C467" r:id="rId657"/>
    <hyperlink xmlns:r="http://schemas.openxmlformats.org/officeDocument/2006/relationships" ref="D467" r:id="rId658"/>
    <hyperlink xmlns:r="http://schemas.openxmlformats.org/officeDocument/2006/relationships" ref="C468" r:id="rId659"/>
    <hyperlink xmlns:r="http://schemas.openxmlformats.org/officeDocument/2006/relationships" ref="D468" r:id="rId660"/>
    <hyperlink xmlns:r="http://schemas.openxmlformats.org/officeDocument/2006/relationships" ref="C471" r:id="rId661"/>
    <hyperlink xmlns:r="http://schemas.openxmlformats.org/officeDocument/2006/relationships" ref="C472" r:id="rId662"/>
    <hyperlink xmlns:r="http://schemas.openxmlformats.org/officeDocument/2006/relationships" ref="C473" r:id="rId663"/>
    <hyperlink xmlns:r="http://schemas.openxmlformats.org/officeDocument/2006/relationships" ref="D473" r:id="rId664"/>
    <hyperlink xmlns:r="http://schemas.openxmlformats.org/officeDocument/2006/relationships" ref="C474" r:id="rId665"/>
    <hyperlink xmlns:r="http://schemas.openxmlformats.org/officeDocument/2006/relationships" ref="C475" r:id="rId666"/>
    <hyperlink xmlns:r="http://schemas.openxmlformats.org/officeDocument/2006/relationships" ref="C476" r:id="rId667"/>
    <hyperlink xmlns:r="http://schemas.openxmlformats.org/officeDocument/2006/relationships" ref="D476" r:id="rId668"/>
    <hyperlink xmlns:r="http://schemas.openxmlformats.org/officeDocument/2006/relationships" ref="C478" r:id="rId669"/>
    <hyperlink xmlns:r="http://schemas.openxmlformats.org/officeDocument/2006/relationships" ref="D478" r:id="rId670"/>
    <hyperlink xmlns:r="http://schemas.openxmlformats.org/officeDocument/2006/relationships" ref="C479" r:id="rId671"/>
    <hyperlink xmlns:r="http://schemas.openxmlformats.org/officeDocument/2006/relationships" ref="D479" r:id="rId672"/>
    <hyperlink xmlns:r="http://schemas.openxmlformats.org/officeDocument/2006/relationships" ref="C480" r:id="rId673"/>
    <hyperlink xmlns:r="http://schemas.openxmlformats.org/officeDocument/2006/relationships" ref="D480" r:id="rId674"/>
    <hyperlink xmlns:r="http://schemas.openxmlformats.org/officeDocument/2006/relationships" ref="D481" r:id="rId675"/>
    <hyperlink xmlns:r="http://schemas.openxmlformats.org/officeDocument/2006/relationships" ref="C482" r:id="rId676"/>
    <hyperlink xmlns:r="http://schemas.openxmlformats.org/officeDocument/2006/relationships" ref="C484" r:id="rId677"/>
    <hyperlink xmlns:r="http://schemas.openxmlformats.org/officeDocument/2006/relationships" ref="D484" r:id="rId678"/>
    <hyperlink xmlns:r="http://schemas.openxmlformats.org/officeDocument/2006/relationships" ref="C485" r:id="rId679"/>
    <hyperlink xmlns:r="http://schemas.openxmlformats.org/officeDocument/2006/relationships" ref="D485" r:id="rId680"/>
    <hyperlink xmlns:r="http://schemas.openxmlformats.org/officeDocument/2006/relationships" ref="C487" r:id="rId681"/>
    <hyperlink xmlns:r="http://schemas.openxmlformats.org/officeDocument/2006/relationships" ref="D487" r:id="rId682"/>
    <hyperlink xmlns:r="http://schemas.openxmlformats.org/officeDocument/2006/relationships" ref="C488" r:id="rId683"/>
    <hyperlink xmlns:r="http://schemas.openxmlformats.org/officeDocument/2006/relationships" ref="D488" r:id="rId684"/>
    <hyperlink xmlns:r="http://schemas.openxmlformats.org/officeDocument/2006/relationships" ref="C489" r:id="rId685"/>
    <hyperlink xmlns:r="http://schemas.openxmlformats.org/officeDocument/2006/relationships" ref="D489" r:id="rId686"/>
    <hyperlink xmlns:r="http://schemas.openxmlformats.org/officeDocument/2006/relationships" ref="C490" r:id="rId687"/>
    <hyperlink xmlns:r="http://schemas.openxmlformats.org/officeDocument/2006/relationships" ref="D490" r:id="rId688"/>
    <hyperlink xmlns:r="http://schemas.openxmlformats.org/officeDocument/2006/relationships" ref="C491" r:id="rId689"/>
    <hyperlink xmlns:r="http://schemas.openxmlformats.org/officeDocument/2006/relationships" ref="D491" r:id="rId690"/>
    <hyperlink xmlns:r="http://schemas.openxmlformats.org/officeDocument/2006/relationships" ref="C492" r:id="rId691"/>
    <hyperlink xmlns:r="http://schemas.openxmlformats.org/officeDocument/2006/relationships" ref="C493" r:id="rId692"/>
    <hyperlink xmlns:r="http://schemas.openxmlformats.org/officeDocument/2006/relationships" ref="C494" r:id="rId693"/>
    <hyperlink xmlns:r="http://schemas.openxmlformats.org/officeDocument/2006/relationships" ref="C495" r:id="rId694"/>
    <hyperlink xmlns:r="http://schemas.openxmlformats.org/officeDocument/2006/relationships" ref="D495" r:id="rId695"/>
    <hyperlink xmlns:r="http://schemas.openxmlformats.org/officeDocument/2006/relationships" ref="C496" r:id="rId696"/>
    <hyperlink xmlns:r="http://schemas.openxmlformats.org/officeDocument/2006/relationships" ref="D496" r:id="rId697"/>
    <hyperlink xmlns:r="http://schemas.openxmlformats.org/officeDocument/2006/relationships" ref="C497" r:id="rId698"/>
    <hyperlink xmlns:r="http://schemas.openxmlformats.org/officeDocument/2006/relationships" ref="C498" r:id="rId699"/>
    <hyperlink xmlns:r="http://schemas.openxmlformats.org/officeDocument/2006/relationships" ref="D498" r:id="rId700"/>
    <hyperlink xmlns:r="http://schemas.openxmlformats.org/officeDocument/2006/relationships" ref="C499" r:id="rId701"/>
    <hyperlink xmlns:r="http://schemas.openxmlformats.org/officeDocument/2006/relationships" ref="C500" r:id="rId702"/>
    <hyperlink xmlns:r="http://schemas.openxmlformats.org/officeDocument/2006/relationships" ref="C501" r:id="rId703"/>
    <hyperlink xmlns:r="http://schemas.openxmlformats.org/officeDocument/2006/relationships" ref="D501" r:id="rId704"/>
    <hyperlink xmlns:r="http://schemas.openxmlformats.org/officeDocument/2006/relationships" ref="C502" r:id="rId705"/>
    <hyperlink xmlns:r="http://schemas.openxmlformats.org/officeDocument/2006/relationships" ref="D502" r:id="rId706"/>
    <hyperlink xmlns:r="http://schemas.openxmlformats.org/officeDocument/2006/relationships" ref="C503" r:id="rId707"/>
    <hyperlink xmlns:r="http://schemas.openxmlformats.org/officeDocument/2006/relationships" ref="D503" r:id="rId708"/>
    <hyperlink xmlns:r="http://schemas.openxmlformats.org/officeDocument/2006/relationships" ref="C505" r:id="rId709"/>
    <hyperlink xmlns:r="http://schemas.openxmlformats.org/officeDocument/2006/relationships" ref="D505" r:id="rId710"/>
    <hyperlink xmlns:r="http://schemas.openxmlformats.org/officeDocument/2006/relationships" ref="C507" r:id="rId711"/>
    <hyperlink xmlns:r="http://schemas.openxmlformats.org/officeDocument/2006/relationships" ref="C509" r:id="rId712"/>
    <hyperlink xmlns:r="http://schemas.openxmlformats.org/officeDocument/2006/relationships" ref="D509" r:id="rId713"/>
    <hyperlink xmlns:r="http://schemas.openxmlformats.org/officeDocument/2006/relationships" ref="C510" r:id="rId714"/>
    <hyperlink xmlns:r="http://schemas.openxmlformats.org/officeDocument/2006/relationships" ref="C511" r:id="rId715"/>
    <hyperlink xmlns:r="http://schemas.openxmlformats.org/officeDocument/2006/relationships" ref="D511" r:id="rId716"/>
    <hyperlink xmlns:r="http://schemas.openxmlformats.org/officeDocument/2006/relationships" ref="C513" r:id="rId717"/>
    <hyperlink xmlns:r="http://schemas.openxmlformats.org/officeDocument/2006/relationships" ref="C514" r:id="rId718"/>
    <hyperlink xmlns:r="http://schemas.openxmlformats.org/officeDocument/2006/relationships" ref="D514" r:id="rId719"/>
    <hyperlink xmlns:r="http://schemas.openxmlformats.org/officeDocument/2006/relationships" ref="C515" r:id="rId720"/>
    <hyperlink xmlns:r="http://schemas.openxmlformats.org/officeDocument/2006/relationships" ref="D515" r:id="rId721"/>
    <hyperlink xmlns:r="http://schemas.openxmlformats.org/officeDocument/2006/relationships" ref="C516" r:id="rId722"/>
    <hyperlink xmlns:r="http://schemas.openxmlformats.org/officeDocument/2006/relationships" ref="D516" r:id="rId723"/>
    <hyperlink xmlns:r="http://schemas.openxmlformats.org/officeDocument/2006/relationships" ref="C517" r:id="rId724"/>
    <hyperlink xmlns:r="http://schemas.openxmlformats.org/officeDocument/2006/relationships" ref="D517" r:id="rId725"/>
    <hyperlink xmlns:r="http://schemas.openxmlformats.org/officeDocument/2006/relationships" ref="C518" r:id="rId726"/>
    <hyperlink xmlns:r="http://schemas.openxmlformats.org/officeDocument/2006/relationships" ref="D518" r:id="rId727"/>
    <hyperlink xmlns:r="http://schemas.openxmlformats.org/officeDocument/2006/relationships" ref="C519" r:id="rId728"/>
    <hyperlink xmlns:r="http://schemas.openxmlformats.org/officeDocument/2006/relationships" ref="D519" r:id="rId729"/>
    <hyperlink xmlns:r="http://schemas.openxmlformats.org/officeDocument/2006/relationships" ref="C520" r:id="rId730"/>
    <hyperlink xmlns:r="http://schemas.openxmlformats.org/officeDocument/2006/relationships" ref="C521" r:id="rId731"/>
    <hyperlink xmlns:r="http://schemas.openxmlformats.org/officeDocument/2006/relationships" ref="D521" r:id="rId732"/>
    <hyperlink xmlns:r="http://schemas.openxmlformats.org/officeDocument/2006/relationships" ref="C522" r:id="rId733"/>
    <hyperlink xmlns:r="http://schemas.openxmlformats.org/officeDocument/2006/relationships" ref="D523" r:id="rId734"/>
    <hyperlink xmlns:r="http://schemas.openxmlformats.org/officeDocument/2006/relationships" ref="C524" r:id="rId735"/>
    <hyperlink xmlns:r="http://schemas.openxmlformats.org/officeDocument/2006/relationships" ref="D524" r:id="rId736"/>
    <hyperlink xmlns:r="http://schemas.openxmlformats.org/officeDocument/2006/relationships" ref="C526" r:id="rId737"/>
    <hyperlink xmlns:r="http://schemas.openxmlformats.org/officeDocument/2006/relationships" ref="C527" r:id="rId738"/>
    <hyperlink xmlns:r="http://schemas.openxmlformats.org/officeDocument/2006/relationships" ref="D527" r:id="rId739"/>
    <hyperlink xmlns:r="http://schemas.openxmlformats.org/officeDocument/2006/relationships" ref="C528" r:id="rId740"/>
    <hyperlink xmlns:r="http://schemas.openxmlformats.org/officeDocument/2006/relationships" ref="D528" r:id="rId741"/>
    <hyperlink xmlns:r="http://schemas.openxmlformats.org/officeDocument/2006/relationships" ref="C529" r:id="rId742"/>
    <hyperlink xmlns:r="http://schemas.openxmlformats.org/officeDocument/2006/relationships" ref="C530" r:id="rId743"/>
    <hyperlink xmlns:r="http://schemas.openxmlformats.org/officeDocument/2006/relationships" ref="D530" r:id="rId744"/>
    <hyperlink xmlns:r="http://schemas.openxmlformats.org/officeDocument/2006/relationships" ref="C531" r:id="rId745"/>
    <hyperlink xmlns:r="http://schemas.openxmlformats.org/officeDocument/2006/relationships" ref="D531" r:id="rId746"/>
    <hyperlink xmlns:r="http://schemas.openxmlformats.org/officeDocument/2006/relationships" ref="C532" r:id="rId747"/>
    <hyperlink xmlns:r="http://schemas.openxmlformats.org/officeDocument/2006/relationships" ref="D532" r:id="rId748"/>
    <hyperlink xmlns:r="http://schemas.openxmlformats.org/officeDocument/2006/relationships" ref="C533" r:id="rId749"/>
    <hyperlink xmlns:r="http://schemas.openxmlformats.org/officeDocument/2006/relationships" ref="D533" r:id="rId750"/>
    <hyperlink xmlns:r="http://schemas.openxmlformats.org/officeDocument/2006/relationships" ref="C534" r:id="rId751"/>
    <hyperlink xmlns:r="http://schemas.openxmlformats.org/officeDocument/2006/relationships" ref="C535" r:id="rId752"/>
    <hyperlink xmlns:r="http://schemas.openxmlformats.org/officeDocument/2006/relationships" ref="D535" r:id="rId753"/>
    <hyperlink xmlns:r="http://schemas.openxmlformats.org/officeDocument/2006/relationships" ref="C536" r:id="rId754"/>
    <hyperlink xmlns:r="http://schemas.openxmlformats.org/officeDocument/2006/relationships" ref="D536" r:id="rId755"/>
    <hyperlink xmlns:r="http://schemas.openxmlformats.org/officeDocument/2006/relationships" ref="C537" r:id="rId756"/>
    <hyperlink xmlns:r="http://schemas.openxmlformats.org/officeDocument/2006/relationships" ref="C538" r:id="rId757"/>
    <hyperlink xmlns:r="http://schemas.openxmlformats.org/officeDocument/2006/relationships" ref="D538" r:id="rId758"/>
    <hyperlink xmlns:r="http://schemas.openxmlformats.org/officeDocument/2006/relationships" ref="C541" r:id="rId759"/>
    <hyperlink xmlns:r="http://schemas.openxmlformats.org/officeDocument/2006/relationships" ref="D541" r:id="rId760"/>
    <hyperlink xmlns:r="http://schemas.openxmlformats.org/officeDocument/2006/relationships" ref="C542" r:id="rId761"/>
    <hyperlink xmlns:r="http://schemas.openxmlformats.org/officeDocument/2006/relationships" ref="D542" r:id="rId762"/>
    <hyperlink xmlns:r="http://schemas.openxmlformats.org/officeDocument/2006/relationships" ref="C543" r:id="rId763"/>
    <hyperlink xmlns:r="http://schemas.openxmlformats.org/officeDocument/2006/relationships" ref="C544" r:id="rId764"/>
    <hyperlink xmlns:r="http://schemas.openxmlformats.org/officeDocument/2006/relationships" ref="D544" r:id="rId765"/>
    <hyperlink xmlns:r="http://schemas.openxmlformats.org/officeDocument/2006/relationships" ref="C545" r:id="rId766"/>
    <hyperlink xmlns:r="http://schemas.openxmlformats.org/officeDocument/2006/relationships" ref="D545" r:id="rId767"/>
    <hyperlink xmlns:r="http://schemas.openxmlformats.org/officeDocument/2006/relationships" ref="C546" r:id="rId768"/>
    <hyperlink xmlns:r="http://schemas.openxmlformats.org/officeDocument/2006/relationships" ref="D546" r:id="rId769"/>
    <hyperlink xmlns:r="http://schemas.openxmlformats.org/officeDocument/2006/relationships" ref="C548" r:id="rId770"/>
    <hyperlink xmlns:r="http://schemas.openxmlformats.org/officeDocument/2006/relationships" ref="D548" r:id="rId771"/>
    <hyperlink xmlns:r="http://schemas.openxmlformats.org/officeDocument/2006/relationships" ref="C550" r:id="rId772"/>
    <hyperlink xmlns:r="http://schemas.openxmlformats.org/officeDocument/2006/relationships" ref="D550" r:id="rId773"/>
    <hyperlink xmlns:r="http://schemas.openxmlformats.org/officeDocument/2006/relationships" ref="C551" r:id="rId774"/>
    <hyperlink xmlns:r="http://schemas.openxmlformats.org/officeDocument/2006/relationships" ref="D551" r:id="rId775"/>
    <hyperlink xmlns:r="http://schemas.openxmlformats.org/officeDocument/2006/relationships" ref="D552" r:id="rId776"/>
    <hyperlink xmlns:r="http://schemas.openxmlformats.org/officeDocument/2006/relationships" ref="D553" r:id="rId777"/>
    <hyperlink xmlns:r="http://schemas.openxmlformats.org/officeDocument/2006/relationships" ref="C554" r:id="rId778"/>
    <hyperlink xmlns:r="http://schemas.openxmlformats.org/officeDocument/2006/relationships" ref="D554" r:id="rId779"/>
    <hyperlink xmlns:r="http://schemas.openxmlformats.org/officeDocument/2006/relationships" ref="D555" r:id="rId780"/>
    <hyperlink xmlns:r="http://schemas.openxmlformats.org/officeDocument/2006/relationships" ref="C556" r:id="rId781"/>
    <hyperlink xmlns:r="http://schemas.openxmlformats.org/officeDocument/2006/relationships" ref="D556" r:id="rId782"/>
    <hyperlink xmlns:r="http://schemas.openxmlformats.org/officeDocument/2006/relationships" ref="C557" r:id="rId783"/>
    <hyperlink xmlns:r="http://schemas.openxmlformats.org/officeDocument/2006/relationships" ref="D557" r:id="rId784"/>
    <hyperlink xmlns:r="http://schemas.openxmlformats.org/officeDocument/2006/relationships" ref="C558" r:id="rId785"/>
    <hyperlink xmlns:r="http://schemas.openxmlformats.org/officeDocument/2006/relationships" ref="C559" r:id="rId786"/>
    <hyperlink xmlns:r="http://schemas.openxmlformats.org/officeDocument/2006/relationships" ref="D559" r:id="rId787"/>
    <hyperlink xmlns:r="http://schemas.openxmlformats.org/officeDocument/2006/relationships" ref="C560" r:id="rId788"/>
    <hyperlink xmlns:r="http://schemas.openxmlformats.org/officeDocument/2006/relationships" ref="D560" r:id="rId789"/>
    <hyperlink xmlns:r="http://schemas.openxmlformats.org/officeDocument/2006/relationships" ref="C561" r:id="rId790"/>
    <hyperlink xmlns:r="http://schemas.openxmlformats.org/officeDocument/2006/relationships" ref="D561" r:id="rId791"/>
    <hyperlink xmlns:r="http://schemas.openxmlformats.org/officeDocument/2006/relationships" ref="C562" r:id="rId792"/>
    <hyperlink xmlns:r="http://schemas.openxmlformats.org/officeDocument/2006/relationships" ref="D562" r:id="rId793"/>
    <hyperlink xmlns:r="http://schemas.openxmlformats.org/officeDocument/2006/relationships" ref="C563" r:id="rId794"/>
    <hyperlink xmlns:r="http://schemas.openxmlformats.org/officeDocument/2006/relationships" ref="D563" r:id="rId795"/>
    <hyperlink xmlns:r="http://schemas.openxmlformats.org/officeDocument/2006/relationships" ref="C564" r:id="rId796"/>
    <hyperlink xmlns:r="http://schemas.openxmlformats.org/officeDocument/2006/relationships" ref="D564" r:id="rId797"/>
    <hyperlink xmlns:r="http://schemas.openxmlformats.org/officeDocument/2006/relationships" ref="C565" r:id="rId798"/>
    <hyperlink xmlns:r="http://schemas.openxmlformats.org/officeDocument/2006/relationships" ref="D565" r:id="rId799"/>
    <hyperlink xmlns:r="http://schemas.openxmlformats.org/officeDocument/2006/relationships" ref="C566" r:id="rId800"/>
    <hyperlink xmlns:r="http://schemas.openxmlformats.org/officeDocument/2006/relationships" ref="D566" r:id="rId801"/>
    <hyperlink xmlns:r="http://schemas.openxmlformats.org/officeDocument/2006/relationships" ref="C567" r:id="rId802"/>
    <hyperlink xmlns:r="http://schemas.openxmlformats.org/officeDocument/2006/relationships" ref="D567" r:id="rId803"/>
    <hyperlink xmlns:r="http://schemas.openxmlformats.org/officeDocument/2006/relationships" ref="C568" r:id="rId804"/>
    <hyperlink xmlns:r="http://schemas.openxmlformats.org/officeDocument/2006/relationships" ref="D568" r:id="rId805"/>
    <hyperlink xmlns:r="http://schemas.openxmlformats.org/officeDocument/2006/relationships" ref="C569" r:id="rId806"/>
    <hyperlink xmlns:r="http://schemas.openxmlformats.org/officeDocument/2006/relationships" ref="D569" r:id="rId807"/>
    <hyperlink xmlns:r="http://schemas.openxmlformats.org/officeDocument/2006/relationships" ref="C571" r:id="rId808"/>
    <hyperlink xmlns:r="http://schemas.openxmlformats.org/officeDocument/2006/relationships" ref="D571" r:id="rId809"/>
    <hyperlink xmlns:r="http://schemas.openxmlformats.org/officeDocument/2006/relationships" ref="C572" r:id="rId810"/>
    <hyperlink xmlns:r="http://schemas.openxmlformats.org/officeDocument/2006/relationships" ref="C573" r:id="rId811"/>
    <hyperlink xmlns:r="http://schemas.openxmlformats.org/officeDocument/2006/relationships" ref="D573" r:id="rId812"/>
    <hyperlink xmlns:r="http://schemas.openxmlformats.org/officeDocument/2006/relationships" ref="D574" r:id="rId813"/>
    <hyperlink xmlns:r="http://schemas.openxmlformats.org/officeDocument/2006/relationships" ref="C575" r:id="rId814"/>
    <hyperlink xmlns:r="http://schemas.openxmlformats.org/officeDocument/2006/relationships" ref="D575" r:id="rId815"/>
    <hyperlink xmlns:r="http://schemas.openxmlformats.org/officeDocument/2006/relationships" ref="C577" r:id="rId816"/>
    <hyperlink xmlns:r="http://schemas.openxmlformats.org/officeDocument/2006/relationships" ref="D577" r:id="rId817"/>
    <hyperlink xmlns:r="http://schemas.openxmlformats.org/officeDocument/2006/relationships" ref="C578" r:id="rId818"/>
    <hyperlink xmlns:r="http://schemas.openxmlformats.org/officeDocument/2006/relationships" ref="D578" r:id="rId819"/>
    <hyperlink xmlns:r="http://schemas.openxmlformats.org/officeDocument/2006/relationships" ref="C579" r:id="rId820"/>
    <hyperlink xmlns:r="http://schemas.openxmlformats.org/officeDocument/2006/relationships" ref="D579" r:id="rId821"/>
    <hyperlink xmlns:r="http://schemas.openxmlformats.org/officeDocument/2006/relationships" ref="C580" r:id="rId822"/>
    <hyperlink xmlns:r="http://schemas.openxmlformats.org/officeDocument/2006/relationships" ref="D580" r:id="rId823"/>
    <hyperlink xmlns:r="http://schemas.openxmlformats.org/officeDocument/2006/relationships" ref="C581" r:id="rId824"/>
    <hyperlink xmlns:r="http://schemas.openxmlformats.org/officeDocument/2006/relationships" ref="D581" r:id="rId825"/>
    <hyperlink xmlns:r="http://schemas.openxmlformats.org/officeDocument/2006/relationships" ref="C582" r:id="rId826"/>
    <hyperlink xmlns:r="http://schemas.openxmlformats.org/officeDocument/2006/relationships" ref="D582" r:id="rId827"/>
    <hyperlink xmlns:r="http://schemas.openxmlformats.org/officeDocument/2006/relationships" ref="C583" r:id="rId828"/>
    <hyperlink xmlns:r="http://schemas.openxmlformats.org/officeDocument/2006/relationships" ref="D583" r:id="rId829"/>
    <hyperlink xmlns:r="http://schemas.openxmlformats.org/officeDocument/2006/relationships" ref="C584" r:id="rId830"/>
    <hyperlink xmlns:r="http://schemas.openxmlformats.org/officeDocument/2006/relationships" ref="D584" r:id="rId831"/>
    <hyperlink xmlns:r="http://schemas.openxmlformats.org/officeDocument/2006/relationships" ref="C585" r:id="rId832"/>
    <hyperlink xmlns:r="http://schemas.openxmlformats.org/officeDocument/2006/relationships" ref="D585" r:id="rId833"/>
    <hyperlink xmlns:r="http://schemas.openxmlformats.org/officeDocument/2006/relationships" ref="C586" r:id="rId834"/>
    <hyperlink xmlns:r="http://schemas.openxmlformats.org/officeDocument/2006/relationships" ref="D586" r:id="rId835"/>
    <hyperlink xmlns:r="http://schemas.openxmlformats.org/officeDocument/2006/relationships" ref="C587" r:id="rId836"/>
    <hyperlink xmlns:r="http://schemas.openxmlformats.org/officeDocument/2006/relationships" ref="D587" r:id="rId837"/>
    <hyperlink xmlns:r="http://schemas.openxmlformats.org/officeDocument/2006/relationships" ref="C588" r:id="rId838"/>
    <hyperlink xmlns:r="http://schemas.openxmlformats.org/officeDocument/2006/relationships" ref="D588" r:id="rId839"/>
    <hyperlink xmlns:r="http://schemas.openxmlformats.org/officeDocument/2006/relationships" ref="C590" r:id="rId840"/>
    <hyperlink xmlns:r="http://schemas.openxmlformats.org/officeDocument/2006/relationships" ref="D590" r:id="rId841"/>
    <hyperlink xmlns:r="http://schemas.openxmlformats.org/officeDocument/2006/relationships" ref="C591" r:id="rId842"/>
    <hyperlink xmlns:r="http://schemas.openxmlformats.org/officeDocument/2006/relationships" ref="D591" r:id="rId843"/>
    <hyperlink xmlns:r="http://schemas.openxmlformats.org/officeDocument/2006/relationships" ref="C593" r:id="rId844"/>
    <hyperlink xmlns:r="http://schemas.openxmlformats.org/officeDocument/2006/relationships" ref="D593" r:id="rId845"/>
    <hyperlink xmlns:r="http://schemas.openxmlformats.org/officeDocument/2006/relationships" ref="C595" r:id="rId846"/>
    <hyperlink xmlns:r="http://schemas.openxmlformats.org/officeDocument/2006/relationships" ref="D595" r:id="rId847"/>
    <hyperlink xmlns:r="http://schemas.openxmlformats.org/officeDocument/2006/relationships" ref="C596" r:id="rId848"/>
    <hyperlink xmlns:r="http://schemas.openxmlformats.org/officeDocument/2006/relationships" ref="C597" r:id="rId849"/>
    <hyperlink xmlns:r="http://schemas.openxmlformats.org/officeDocument/2006/relationships" ref="D597" r:id="rId850"/>
    <hyperlink xmlns:r="http://schemas.openxmlformats.org/officeDocument/2006/relationships" ref="C598" r:id="rId851"/>
    <hyperlink xmlns:r="http://schemas.openxmlformats.org/officeDocument/2006/relationships" ref="C599" r:id="rId852"/>
    <hyperlink xmlns:r="http://schemas.openxmlformats.org/officeDocument/2006/relationships" ref="C600" r:id="rId853"/>
    <hyperlink xmlns:r="http://schemas.openxmlformats.org/officeDocument/2006/relationships" ref="D600" r:id="rId854"/>
    <hyperlink xmlns:r="http://schemas.openxmlformats.org/officeDocument/2006/relationships" ref="C603" r:id="rId855"/>
    <hyperlink xmlns:r="http://schemas.openxmlformats.org/officeDocument/2006/relationships" ref="D603" r:id="rId856"/>
    <hyperlink xmlns:r="http://schemas.openxmlformats.org/officeDocument/2006/relationships" ref="D604" r:id="rId857"/>
    <hyperlink xmlns:r="http://schemas.openxmlformats.org/officeDocument/2006/relationships" ref="D605" r:id="rId858"/>
    <hyperlink xmlns:r="http://schemas.openxmlformats.org/officeDocument/2006/relationships" ref="C606" r:id="rId859"/>
    <hyperlink xmlns:r="http://schemas.openxmlformats.org/officeDocument/2006/relationships" ref="C608" r:id="rId860"/>
    <hyperlink xmlns:r="http://schemas.openxmlformats.org/officeDocument/2006/relationships" ref="D608" r:id="rId861"/>
    <hyperlink xmlns:r="http://schemas.openxmlformats.org/officeDocument/2006/relationships" ref="D609" r:id="rId862"/>
    <hyperlink xmlns:r="http://schemas.openxmlformats.org/officeDocument/2006/relationships" ref="C610" r:id="rId863"/>
    <hyperlink xmlns:r="http://schemas.openxmlformats.org/officeDocument/2006/relationships" ref="D610" r:id="rId864"/>
    <hyperlink xmlns:r="http://schemas.openxmlformats.org/officeDocument/2006/relationships" ref="C611" r:id="rId865"/>
    <hyperlink xmlns:r="http://schemas.openxmlformats.org/officeDocument/2006/relationships" ref="C612" r:id="rId866"/>
    <hyperlink xmlns:r="http://schemas.openxmlformats.org/officeDocument/2006/relationships" ref="D612" r:id="rId867"/>
    <hyperlink xmlns:r="http://schemas.openxmlformats.org/officeDocument/2006/relationships" ref="C614" r:id="rId868"/>
    <hyperlink xmlns:r="http://schemas.openxmlformats.org/officeDocument/2006/relationships" ref="C615" r:id="rId869"/>
    <hyperlink xmlns:r="http://schemas.openxmlformats.org/officeDocument/2006/relationships" ref="D615" r:id="rId870"/>
    <hyperlink xmlns:r="http://schemas.openxmlformats.org/officeDocument/2006/relationships" ref="C617" r:id="rId871"/>
    <hyperlink xmlns:r="http://schemas.openxmlformats.org/officeDocument/2006/relationships" ref="C618" r:id="rId872"/>
    <hyperlink xmlns:r="http://schemas.openxmlformats.org/officeDocument/2006/relationships" ref="D618" r:id="rId873"/>
    <hyperlink xmlns:r="http://schemas.openxmlformats.org/officeDocument/2006/relationships" ref="C619" r:id="rId874"/>
    <hyperlink xmlns:r="http://schemas.openxmlformats.org/officeDocument/2006/relationships" ref="C620" r:id="rId875"/>
    <hyperlink xmlns:r="http://schemas.openxmlformats.org/officeDocument/2006/relationships" ref="C622" r:id="rId876"/>
    <hyperlink xmlns:r="http://schemas.openxmlformats.org/officeDocument/2006/relationships" ref="C624" r:id="rId877"/>
    <hyperlink xmlns:r="http://schemas.openxmlformats.org/officeDocument/2006/relationships" ref="D624" r:id="rId878"/>
    <hyperlink xmlns:r="http://schemas.openxmlformats.org/officeDocument/2006/relationships" ref="C626" r:id="rId879"/>
    <hyperlink xmlns:r="http://schemas.openxmlformats.org/officeDocument/2006/relationships" ref="C627" r:id="rId880"/>
    <hyperlink xmlns:r="http://schemas.openxmlformats.org/officeDocument/2006/relationships" ref="D627" r:id="rId881"/>
    <hyperlink xmlns:r="http://schemas.openxmlformats.org/officeDocument/2006/relationships" ref="C628" r:id="rId882"/>
    <hyperlink xmlns:r="http://schemas.openxmlformats.org/officeDocument/2006/relationships" ref="D628" r:id="rId883"/>
    <hyperlink xmlns:r="http://schemas.openxmlformats.org/officeDocument/2006/relationships" ref="C629" r:id="rId884"/>
    <hyperlink xmlns:r="http://schemas.openxmlformats.org/officeDocument/2006/relationships" ref="D629" r:id="rId885"/>
    <hyperlink xmlns:r="http://schemas.openxmlformats.org/officeDocument/2006/relationships" ref="C630" r:id="rId886"/>
    <hyperlink xmlns:r="http://schemas.openxmlformats.org/officeDocument/2006/relationships" ref="D630" r:id="rId887"/>
    <hyperlink xmlns:r="http://schemas.openxmlformats.org/officeDocument/2006/relationships" ref="C631" r:id="rId888"/>
    <hyperlink xmlns:r="http://schemas.openxmlformats.org/officeDocument/2006/relationships" ref="D631" r:id="rId889"/>
    <hyperlink xmlns:r="http://schemas.openxmlformats.org/officeDocument/2006/relationships" ref="C633" r:id="rId890"/>
    <hyperlink xmlns:r="http://schemas.openxmlformats.org/officeDocument/2006/relationships" ref="C635" r:id="rId891"/>
    <hyperlink xmlns:r="http://schemas.openxmlformats.org/officeDocument/2006/relationships" ref="C636" r:id="rId892"/>
    <hyperlink xmlns:r="http://schemas.openxmlformats.org/officeDocument/2006/relationships" ref="D636" r:id="rId893"/>
    <hyperlink xmlns:r="http://schemas.openxmlformats.org/officeDocument/2006/relationships" ref="C637" r:id="rId894"/>
    <hyperlink xmlns:r="http://schemas.openxmlformats.org/officeDocument/2006/relationships" ref="D637" r:id="rId895"/>
    <hyperlink xmlns:r="http://schemas.openxmlformats.org/officeDocument/2006/relationships" ref="D638" r:id="rId896"/>
    <hyperlink xmlns:r="http://schemas.openxmlformats.org/officeDocument/2006/relationships" ref="C639" r:id="rId897"/>
    <hyperlink xmlns:r="http://schemas.openxmlformats.org/officeDocument/2006/relationships" ref="D639" r:id="rId898"/>
    <hyperlink xmlns:r="http://schemas.openxmlformats.org/officeDocument/2006/relationships" ref="C640" r:id="rId899"/>
    <hyperlink xmlns:r="http://schemas.openxmlformats.org/officeDocument/2006/relationships" ref="D640" r:id="rId900"/>
    <hyperlink xmlns:r="http://schemas.openxmlformats.org/officeDocument/2006/relationships" ref="C641" r:id="rId901"/>
    <hyperlink xmlns:r="http://schemas.openxmlformats.org/officeDocument/2006/relationships" ref="C643" r:id="rId902"/>
    <hyperlink xmlns:r="http://schemas.openxmlformats.org/officeDocument/2006/relationships" ref="D643" r:id="rId903"/>
    <hyperlink xmlns:r="http://schemas.openxmlformats.org/officeDocument/2006/relationships" ref="C644" r:id="rId904"/>
    <hyperlink xmlns:r="http://schemas.openxmlformats.org/officeDocument/2006/relationships" ref="D644" r:id="rId905"/>
    <hyperlink xmlns:r="http://schemas.openxmlformats.org/officeDocument/2006/relationships" ref="C645" r:id="rId906"/>
    <hyperlink xmlns:r="http://schemas.openxmlformats.org/officeDocument/2006/relationships" ref="D645" r:id="rId907"/>
    <hyperlink xmlns:r="http://schemas.openxmlformats.org/officeDocument/2006/relationships" ref="C646" r:id="rId908"/>
    <hyperlink xmlns:r="http://schemas.openxmlformats.org/officeDocument/2006/relationships" ref="D646" r:id="rId909"/>
    <hyperlink xmlns:r="http://schemas.openxmlformats.org/officeDocument/2006/relationships" ref="C647" r:id="rId910"/>
    <hyperlink xmlns:r="http://schemas.openxmlformats.org/officeDocument/2006/relationships" ref="C648" r:id="rId911"/>
    <hyperlink xmlns:r="http://schemas.openxmlformats.org/officeDocument/2006/relationships" ref="D650" r:id="rId912"/>
    <hyperlink xmlns:r="http://schemas.openxmlformats.org/officeDocument/2006/relationships" ref="C651" r:id="rId913"/>
    <hyperlink xmlns:r="http://schemas.openxmlformats.org/officeDocument/2006/relationships" ref="D651" r:id="rId914"/>
    <hyperlink xmlns:r="http://schemas.openxmlformats.org/officeDocument/2006/relationships" ref="C652" r:id="rId915"/>
    <hyperlink xmlns:r="http://schemas.openxmlformats.org/officeDocument/2006/relationships" ref="D652" r:id="rId916"/>
    <hyperlink xmlns:r="http://schemas.openxmlformats.org/officeDocument/2006/relationships" ref="C653" r:id="rId917"/>
    <hyperlink xmlns:r="http://schemas.openxmlformats.org/officeDocument/2006/relationships" ref="C654" r:id="rId918"/>
    <hyperlink xmlns:r="http://schemas.openxmlformats.org/officeDocument/2006/relationships" ref="C655" r:id="rId919"/>
    <hyperlink xmlns:r="http://schemas.openxmlformats.org/officeDocument/2006/relationships" ref="C656" r:id="rId920"/>
    <hyperlink xmlns:r="http://schemas.openxmlformats.org/officeDocument/2006/relationships" ref="C657" r:id="rId921"/>
    <hyperlink xmlns:r="http://schemas.openxmlformats.org/officeDocument/2006/relationships" ref="D657" r:id="rId922"/>
    <hyperlink xmlns:r="http://schemas.openxmlformats.org/officeDocument/2006/relationships" ref="C658" r:id="rId923"/>
    <hyperlink xmlns:r="http://schemas.openxmlformats.org/officeDocument/2006/relationships" ref="D658" r:id="rId924"/>
    <hyperlink xmlns:r="http://schemas.openxmlformats.org/officeDocument/2006/relationships" ref="C659" r:id="rId925"/>
    <hyperlink xmlns:r="http://schemas.openxmlformats.org/officeDocument/2006/relationships" ref="D659" r:id="rId926"/>
    <hyperlink xmlns:r="http://schemas.openxmlformats.org/officeDocument/2006/relationships" ref="C660" r:id="rId927"/>
    <hyperlink xmlns:r="http://schemas.openxmlformats.org/officeDocument/2006/relationships" ref="D660" r:id="rId928"/>
    <hyperlink xmlns:r="http://schemas.openxmlformats.org/officeDocument/2006/relationships" ref="D661" r:id="rId929"/>
    <hyperlink xmlns:r="http://schemas.openxmlformats.org/officeDocument/2006/relationships" ref="C662" r:id="rId930"/>
    <hyperlink xmlns:r="http://schemas.openxmlformats.org/officeDocument/2006/relationships" ref="D662" r:id="rId931"/>
    <hyperlink xmlns:r="http://schemas.openxmlformats.org/officeDocument/2006/relationships" ref="C663" r:id="rId932"/>
    <hyperlink xmlns:r="http://schemas.openxmlformats.org/officeDocument/2006/relationships" ref="D663" r:id="rId933"/>
    <hyperlink xmlns:r="http://schemas.openxmlformats.org/officeDocument/2006/relationships" ref="C664" r:id="rId934"/>
    <hyperlink xmlns:r="http://schemas.openxmlformats.org/officeDocument/2006/relationships" ref="D664" r:id="rId935"/>
    <hyperlink xmlns:r="http://schemas.openxmlformats.org/officeDocument/2006/relationships" ref="C667" r:id="rId936"/>
    <hyperlink xmlns:r="http://schemas.openxmlformats.org/officeDocument/2006/relationships" ref="C668" r:id="rId937"/>
    <hyperlink xmlns:r="http://schemas.openxmlformats.org/officeDocument/2006/relationships" ref="D668" r:id="rId938"/>
    <hyperlink xmlns:r="http://schemas.openxmlformats.org/officeDocument/2006/relationships" ref="C669" r:id="rId939"/>
    <hyperlink xmlns:r="http://schemas.openxmlformats.org/officeDocument/2006/relationships" ref="D669" r:id="rId940"/>
    <hyperlink xmlns:r="http://schemas.openxmlformats.org/officeDocument/2006/relationships" ref="C670" r:id="rId941"/>
    <hyperlink xmlns:r="http://schemas.openxmlformats.org/officeDocument/2006/relationships" ref="D670" r:id="rId942"/>
    <hyperlink xmlns:r="http://schemas.openxmlformats.org/officeDocument/2006/relationships" ref="C671" r:id="rId943"/>
    <hyperlink xmlns:r="http://schemas.openxmlformats.org/officeDocument/2006/relationships" ref="D671" r:id="rId944"/>
    <hyperlink xmlns:r="http://schemas.openxmlformats.org/officeDocument/2006/relationships" ref="D674" r:id="rId945"/>
    <hyperlink xmlns:r="http://schemas.openxmlformats.org/officeDocument/2006/relationships" ref="C675" r:id="rId946"/>
    <hyperlink xmlns:r="http://schemas.openxmlformats.org/officeDocument/2006/relationships" ref="D675" r:id="rId947"/>
    <hyperlink xmlns:r="http://schemas.openxmlformats.org/officeDocument/2006/relationships" ref="C676" r:id="rId948"/>
    <hyperlink xmlns:r="http://schemas.openxmlformats.org/officeDocument/2006/relationships" ref="D676" r:id="rId949"/>
    <hyperlink xmlns:r="http://schemas.openxmlformats.org/officeDocument/2006/relationships" ref="C677" r:id="rId950"/>
    <hyperlink xmlns:r="http://schemas.openxmlformats.org/officeDocument/2006/relationships" ref="D677" r:id="rId951"/>
    <hyperlink xmlns:r="http://schemas.openxmlformats.org/officeDocument/2006/relationships" ref="D678" r:id="rId952"/>
    <hyperlink xmlns:r="http://schemas.openxmlformats.org/officeDocument/2006/relationships" ref="C679" r:id="rId953"/>
    <hyperlink xmlns:r="http://schemas.openxmlformats.org/officeDocument/2006/relationships" ref="D679" r:id="rId954"/>
    <hyperlink xmlns:r="http://schemas.openxmlformats.org/officeDocument/2006/relationships" ref="C680" r:id="rId955"/>
    <hyperlink xmlns:r="http://schemas.openxmlformats.org/officeDocument/2006/relationships" ref="D680" r:id="rId956"/>
    <hyperlink xmlns:r="http://schemas.openxmlformats.org/officeDocument/2006/relationships" ref="C681" r:id="rId957"/>
    <hyperlink xmlns:r="http://schemas.openxmlformats.org/officeDocument/2006/relationships" ref="C682" r:id="rId958"/>
    <hyperlink xmlns:r="http://schemas.openxmlformats.org/officeDocument/2006/relationships" ref="D682" r:id="rId959"/>
    <hyperlink xmlns:r="http://schemas.openxmlformats.org/officeDocument/2006/relationships" ref="C683" r:id="rId960"/>
    <hyperlink xmlns:r="http://schemas.openxmlformats.org/officeDocument/2006/relationships" ref="D683" r:id="rId961"/>
    <hyperlink xmlns:r="http://schemas.openxmlformats.org/officeDocument/2006/relationships" ref="C684" r:id="rId962"/>
    <hyperlink xmlns:r="http://schemas.openxmlformats.org/officeDocument/2006/relationships" ref="D684" r:id="rId963"/>
    <hyperlink xmlns:r="http://schemas.openxmlformats.org/officeDocument/2006/relationships" ref="C685" r:id="rId964"/>
    <hyperlink xmlns:r="http://schemas.openxmlformats.org/officeDocument/2006/relationships" ref="D685" r:id="rId965"/>
    <hyperlink xmlns:r="http://schemas.openxmlformats.org/officeDocument/2006/relationships" ref="C686" r:id="rId966"/>
    <hyperlink xmlns:r="http://schemas.openxmlformats.org/officeDocument/2006/relationships" ref="D686" r:id="rId967"/>
    <hyperlink xmlns:r="http://schemas.openxmlformats.org/officeDocument/2006/relationships" ref="C687" r:id="rId968"/>
    <hyperlink xmlns:r="http://schemas.openxmlformats.org/officeDocument/2006/relationships" ref="D687" r:id="rId969"/>
    <hyperlink xmlns:r="http://schemas.openxmlformats.org/officeDocument/2006/relationships" ref="C688" r:id="rId970"/>
    <hyperlink xmlns:r="http://schemas.openxmlformats.org/officeDocument/2006/relationships" ref="D688" r:id="rId971"/>
    <hyperlink xmlns:r="http://schemas.openxmlformats.org/officeDocument/2006/relationships" ref="D689" r:id="rId972"/>
    <hyperlink xmlns:r="http://schemas.openxmlformats.org/officeDocument/2006/relationships" ref="C690" r:id="rId973"/>
    <hyperlink xmlns:r="http://schemas.openxmlformats.org/officeDocument/2006/relationships" ref="C691" r:id="rId974"/>
    <hyperlink xmlns:r="http://schemas.openxmlformats.org/officeDocument/2006/relationships" ref="C693" r:id="rId975"/>
    <hyperlink xmlns:r="http://schemas.openxmlformats.org/officeDocument/2006/relationships" ref="D693" r:id="rId976"/>
    <hyperlink xmlns:r="http://schemas.openxmlformats.org/officeDocument/2006/relationships" ref="C694" r:id="rId977"/>
    <hyperlink xmlns:r="http://schemas.openxmlformats.org/officeDocument/2006/relationships" ref="D694" r:id="rId978"/>
    <hyperlink xmlns:r="http://schemas.openxmlformats.org/officeDocument/2006/relationships" ref="D695" r:id="rId979"/>
    <hyperlink xmlns:r="http://schemas.openxmlformats.org/officeDocument/2006/relationships" ref="C697" r:id="rId980"/>
    <hyperlink xmlns:r="http://schemas.openxmlformats.org/officeDocument/2006/relationships" ref="D697" r:id="rId981"/>
    <hyperlink xmlns:r="http://schemas.openxmlformats.org/officeDocument/2006/relationships" ref="C698" r:id="rId982"/>
    <hyperlink xmlns:r="http://schemas.openxmlformats.org/officeDocument/2006/relationships" ref="D698" r:id="rId983"/>
    <hyperlink xmlns:r="http://schemas.openxmlformats.org/officeDocument/2006/relationships" ref="C699" r:id="rId984"/>
    <hyperlink xmlns:r="http://schemas.openxmlformats.org/officeDocument/2006/relationships" ref="D699" r:id="rId985"/>
    <hyperlink xmlns:r="http://schemas.openxmlformats.org/officeDocument/2006/relationships" ref="C700" r:id="rId986"/>
    <hyperlink xmlns:r="http://schemas.openxmlformats.org/officeDocument/2006/relationships" ref="D700" r:id="rId987"/>
    <hyperlink xmlns:r="http://schemas.openxmlformats.org/officeDocument/2006/relationships" ref="C701" r:id="rId988"/>
    <hyperlink xmlns:r="http://schemas.openxmlformats.org/officeDocument/2006/relationships" ref="D701" r:id="rId989"/>
    <hyperlink xmlns:r="http://schemas.openxmlformats.org/officeDocument/2006/relationships" ref="C703" r:id="rId990"/>
    <hyperlink xmlns:r="http://schemas.openxmlformats.org/officeDocument/2006/relationships" ref="D703" r:id="rId991"/>
    <hyperlink xmlns:r="http://schemas.openxmlformats.org/officeDocument/2006/relationships" ref="D707" r:id="rId992"/>
    <hyperlink xmlns:r="http://schemas.openxmlformats.org/officeDocument/2006/relationships" ref="N707" r:id="rId993"/>
    <hyperlink xmlns:r="http://schemas.openxmlformats.org/officeDocument/2006/relationships" ref="C708" r:id="rId994"/>
    <hyperlink xmlns:r="http://schemas.openxmlformats.org/officeDocument/2006/relationships" ref="D708" r:id="rId995"/>
    <hyperlink xmlns:r="http://schemas.openxmlformats.org/officeDocument/2006/relationships" ref="C709" r:id="rId996"/>
    <hyperlink xmlns:r="http://schemas.openxmlformats.org/officeDocument/2006/relationships" ref="D709" r:id="rId997"/>
    <hyperlink xmlns:r="http://schemas.openxmlformats.org/officeDocument/2006/relationships" ref="C710" r:id="rId998"/>
    <hyperlink xmlns:r="http://schemas.openxmlformats.org/officeDocument/2006/relationships" ref="D710" r:id="rId999"/>
    <hyperlink xmlns:r="http://schemas.openxmlformats.org/officeDocument/2006/relationships" ref="C711" r:id="rId1000"/>
    <hyperlink xmlns:r="http://schemas.openxmlformats.org/officeDocument/2006/relationships" ref="D711" r:id="rId1001"/>
    <hyperlink xmlns:r="http://schemas.openxmlformats.org/officeDocument/2006/relationships" ref="C712" r:id="rId1002"/>
    <hyperlink xmlns:r="http://schemas.openxmlformats.org/officeDocument/2006/relationships" ref="D712" r:id="rId1003"/>
    <hyperlink xmlns:r="http://schemas.openxmlformats.org/officeDocument/2006/relationships" ref="C713" r:id="rId1004"/>
    <hyperlink xmlns:r="http://schemas.openxmlformats.org/officeDocument/2006/relationships" ref="D713" r:id="rId1005"/>
    <hyperlink xmlns:r="http://schemas.openxmlformats.org/officeDocument/2006/relationships" ref="C714" r:id="rId1006"/>
    <hyperlink xmlns:r="http://schemas.openxmlformats.org/officeDocument/2006/relationships" ref="D714" r:id="rId1007"/>
    <hyperlink xmlns:r="http://schemas.openxmlformats.org/officeDocument/2006/relationships" ref="C716" r:id="rId1008"/>
    <hyperlink xmlns:r="http://schemas.openxmlformats.org/officeDocument/2006/relationships" ref="D716" r:id="rId1009"/>
    <hyperlink xmlns:r="http://schemas.openxmlformats.org/officeDocument/2006/relationships" ref="C717" r:id="rId1010"/>
    <hyperlink xmlns:r="http://schemas.openxmlformats.org/officeDocument/2006/relationships" ref="C718" r:id="rId1011"/>
    <hyperlink xmlns:r="http://schemas.openxmlformats.org/officeDocument/2006/relationships" ref="D718" r:id="rId1012"/>
    <hyperlink xmlns:r="http://schemas.openxmlformats.org/officeDocument/2006/relationships" ref="C721" r:id="rId1013"/>
    <hyperlink xmlns:r="http://schemas.openxmlformats.org/officeDocument/2006/relationships" ref="D721" r:id="rId1014"/>
    <hyperlink xmlns:r="http://schemas.openxmlformats.org/officeDocument/2006/relationships" ref="C722" r:id="rId1015"/>
    <hyperlink xmlns:r="http://schemas.openxmlformats.org/officeDocument/2006/relationships" ref="D722" r:id="rId1016"/>
    <hyperlink xmlns:r="http://schemas.openxmlformats.org/officeDocument/2006/relationships" ref="C723" r:id="rId1017"/>
    <hyperlink xmlns:r="http://schemas.openxmlformats.org/officeDocument/2006/relationships" ref="D723" r:id="rId1018"/>
    <hyperlink xmlns:r="http://schemas.openxmlformats.org/officeDocument/2006/relationships" ref="C724" r:id="rId1019"/>
    <hyperlink xmlns:r="http://schemas.openxmlformats.org/officeDocument/2006/relationships" ref="D724" r:id="rId1020"/>
    <hyperlink xmlns:r="http://schemas.openxmlformats.org/officeDocument/2006/relationships" ref="C725" r:id="rId1021"/>
    <hyperlink xmlns:r="http://schemas.openxmlformats.org/officeDocument/2006/relationships" ref="D725" r:id="rId1022"/>
    <hyperlink xmlns:r="http://schemas.openxmlformats.org/officeDocument/2006/relationships" ref="D726" r:id="rId1023"/>
    <hyperlink xmlns:r="http://schemas.openxmlformats.org/officeDocument/2006/relationships" ref="C727" r:id="rId1024"/>
    <hyperlink xmlns:r="http://schemas.openxmlformats.org/officeDocument/2006/relationships" ref="D727" r:id="rId1025"/>
    <hyperlink xmlns:r="http://schemas.openxmlformats.org/officeDocument/2006/relationships" ref="C728" r:id="rId1026"/>
    <hyperlink xmlns:r="http://schemas.openxmlformats.org/officeDocument/2006/relationships" ref="D728" r:id="rId1027"/>
    <hyperlink xmlns:r="http://schemas.openxmlformats.org/officeDocument/2006/relationships" ref="C729" r:id="rId1028"/>
    <hyperlink xmlns:r="http://schemas.openxmlformats.org/officeDocument/2006/relationships" ref="D729" r:id="rId1029"/>
    <hyperlink xmlns:r="http://schemas.openxmlformats.org/officeDocument/2006/relationships" ref="C730" r:id="rId1030"/>
    <hyperlink xmlns:r="http://schemas.openxmlformats.org/officeDocument/2006/relationships" ref="D730" r:id="rId1031"/>
    <hyperlink xmlns:r="http://schemas.openxmlformats.org/officeDocument/2006/relationships" ref="C731" r:id="rId1032"/>
    <hyperlink xmlns:r="http://schemas.openxmlformats.org/officeDocument/2006/relationships" ref="D731" r:id="rId1033"/>
    <hyperlink xmlns:r="http://schemas.openxmlformats.org/officeDocument/2006/relationships" ref="C732" r:id="rId1034"/>
    <hyperlink xmlns:r="http://schemas.openxmlformats.org/officeDocument/2006/relationships" ref="D732" r:id="rId1035"/>
    <hyperlink xmlns:r="http://schemas.openxmlformats.org/officeDocument/2006/relationships" ref="C733" r:id="rId1036"/>
    <hyperlink xmlns:r="http://schemas.openxmlformats.org/officeDocument/2006/relationships" ref="D733" r:id="rId1037"/>
    <hyperlink xmlns:r="http://schemas.openxmlformats.org/officeDocument/2006/relationships" ref="C734" r:id="rId1038"/>
    <hyperlink xmlns:r="http://schemas.openxmlformats.org/officeDocument/2006/relationships" ref="D734" r:id="rId1039"/>
    <hyperlink xmlns:r="http://schemas.openxmlformats.org/officeDocument/2006/relationships" ref="C735" r:id="rId1040"/>
    <hyperlink xmlns:r="http://schemas.openxmlformats.org/officeDocument/2006/relationships" ref="D735" r:id="rId1041"/>
    <hyperlink xmlns:r="http://schemas.openxmlformats.org/officeDocument/2006/relationships" ref="C736" r:id="rId1042"/>
    <hyperlink xmlns:r="http://schemas.openxmlformats.org/officeDocument/2006/relationships" ref="D736" r:id="rId1043"/>
    <hyperlink xmlns:r="http://schemas.openxmlformats.org/officeDocument/2006/relationships" ref="C737" r:id="rId1044"/>
    <hyperlink xmlns:r="http://schemas.openxmlformats.org/officeDocument/2006/relationships" ref="D737" r:id="rId1045"/>
    <hyperlink xmlns:r="http://schemas.openxmlformats.org/officeDocument/2006/relationships" ref="D738" r:id="rId1046"/>
    <hyperlink xmlns:r="http://schemas.openxmlformats.org/officeDocument/2006/relationships" ref="D739" r:id="rId1047"/>
    <hyperlink xmlns:r="http://schemas.openxmlformats.org/officeDocument/2006/relationships" ref="C741" r:id="rId1048"/>
    <hyperlink xmlns:r="http://schemas.openxmlformats.org/officeDocument/2006/relationships" ref="D741" r:id="rId1049"/>
    <hyperlink xmlns:r="http://schemas.openxmlformats.org/officeDocument/2006/relationships" ref="C742" r:id="rId1050"/>
    <hyperlink xmlns:r="http://schemas.openxmlformats.org/officeDocument/2006/relationships" ref="C743" r:id="rId1051"/>
    <hyperlink xmlns:r="http://schemas.openxmlformats.org/officeDocument/2006/relationships" ref="D743" r:id="rId1052"/>
    <hyperlink xmlns:r="http://schemas.openxmlformats.org/officeDocument/2006/relationships" ref="C744" r:id="rId1053"/>
    <hyperlink xmlns:r="http://schemas.openxmlformats.org/officeDocument/2006/relationships" ref="D744" r:id="rId1054"/>
    <hyperlink xmlns:r="http://schemas.openxmlformats.org/officeDocument/2006/relationships" ref="C746" r:id="rId1055"/>
    <hyperlink xmlns:r="http://schemas.openxmlformats.org/officeDocument/2006/relationships" ref="D746" r:id="rId1056"/>
    <hyperlink xmlns:r="http://schemas.openxmlformats.org/officeDocument/2006/relationships" ref="C747" r:id="rId1057"/>
    <hyperlink xmlns:r="http://schemas.openxmlformats.org/officeDocument/2006/relationships" ref="D747" r:id="rId1058"/>
    <hyperlink xmlns:r="http://schemas.openxmlformats.org/officeDocument/2006/relationships" ref="C748" r:id="rId1059"/>
    <hyperlink xmlns:r="http://schemas.openxmlformats.org/officeDocument/2006/relationships" ref="D748" r:id="rId1060"/>
    <hyperlink xmlns:r="http://schemas.openxmlformats.org/officeDocument/2006/relationships" ref="C749" r:id="rId1061"/>
    <hyperlink xmlns:r="http://schemas.openxmlformats.org/officeDocument/2006/relationships" ref="D749" r:id="rId1062"/>
    <hyperlink xmlns:r="http://schemas.openxmlformats.org/officeDocument/2006/relationships" ref="C750" r:id="rId1063"/>
    <hyperlink xmlns:r="http://schemas.openxmlformats.org/officeDocument/2006/relationships" ref="D750" r:id="rId1064"/>
    <hyperlink xmlns:r="http://schemas.openxmlformats.org/officeDocument/2006/relationships" ref="C751" r:id="rId1065"/>
    <hyperlink xmlns:r="http://schemas.openxmlformats.org/officeDocument/2006/relationships" ref="C752" r:id="rId1066"/>
    <hyperlink xmlns:r="http://schemas.openxmlformats.org/officeDocument/2006/relationships" ref="D752" r:id="rId1067"/>
    <hyperlink xmlns:r="http://schemas.openxmlformats.org/officeDocument/2006/relationships" ref="C753" r:id="rId1068"/>
    <hyperlink xmlns:r="http://schemas.openxmlformats.org/officeDocument/2006/relationships" ref="D753" r:id="rId1069"/>
    <hyperlink xmlns:r="http://schemas.openxmlformats.org/officeDocument/2006/relationships" ref="C754" r:id="rId1070"/>
    <hyperlink xmlns:r="http://schemas.openxmlformats.org/officeDocument/2006/relationships" ref="C755" r:id="rId1071"/>
    <hyperlink xmlns:r="http://schemas.openxmlformats.org/officeDocument/2006/relationships" ref="D755" r:id="rId1072"/>
    <hyperlink xmlns:r="http://schemas.openxmlformats.org/officeDocument/2006/relationships" ref="C756" r:id="rId1073"/>
    <hyperlink xmlns:r="http://schemas.openxmlformats.org/officeDocument/2006/relationships" ref="D756" r:id="rId1074"/>
    <hyperlink xmlns:r="http://schemas.openxmlformats.org/officeDocument/2006/relationships" ref="C757" r:id="rId1075"/>
    <hyperlink xmlns:r="http://schemas.openxmlformats.org/officeDocument/2006/relationships" ref="D757" r:id="rId1076"/>
    <hyperlink xmlns:r="http://schemas.openxmlformats.org/officeDocument/2006/relationships" ref="C758" r:id="rId1077"/>
    <hyperlink xmlns:r="http://schemas.openxmlformats.org/officeDocument/2006/relationships" ref="D758" r:id="rId1078"/>
    <hyperlink xmlns:r="http://schemas.openxmlformats.org/officeDocument/2006/relationships" ref="C759" r:id="rId1079"/>
    <hyperlink xmlns:r="http://schemas.openxmlformats.org/officeDocument/2006/relationships" ref="D759" r:id="rId1080"/>
    <hyperlink xmlns:r="http://schemas.openxmlformats.org/officeDocument/2006/relationships" ref="C760" r:id="rId1081"/>
    <hyperlink xmlns:r="http://schemas.openxmlformats.org/officeDocument/2006/relationships" ref="C761" r:id="rId1082"/>
    <hyperlink xmlns:r="http://schemas.openxmlformats.org/officeDocument/2006/relationships" ref="C763" r:id="rId1083"/>
    <hyperlink xmlns:r="http://schemas.openxmlformats.org/officeDocument/2006/relationships" ref="C764" r:id="rId1084"/>
    <hyperlink xmlns:r="http://schemas.openxmlformats.org/officeDocument/2006/relationships" ref="C765" r:id="rId1085"/>
    <hyperlink xmlns:r="http://schemas.openxmlformats.org/officeDocument/2006/relationships" ref="D765" r:id="rId1086"/>
    <hyperlink xmlns:r="http://schemas.openxmlformats.org/officeDocument/2006/relationships" ref="C766" r:id="rId1087"/>
    <hyperlink xmlns:r="http://schemas.openxmlformats.org/officeDocument/2006/relationships" ref="D766" r:id="rId1088"/>
    <hyperlink xmlns:r="http://schemas.openxmlformats.org/officeDocument/2006/relationships" ref="C767" r:id="rId1089"/>
    <hyperlink xmlns:r="http://schemas.openxmlformats.org/officeDocument/2006/relationships" ref="D767" r:id="rId1090"/>
    <hyperlink xmlns:r="http://schemas.openxmlformats.org/officeDocument/2006/relationships" ref="C768" r:id="rId1091"/>
    <hyperlink xmlns:r="http://schemas.openxmlformats.org/officeDocument/2006/relationships" ref="D768" r:id="rId1092"/>
    <hyperlink xmlns:r="http://schemas.openxmlformats.org/officeDocument/2006/relationships" ref="C769" r:id="rId1093"/>
    <hyperlink xmlns:r="http://schemas.openxmlformats.org/officeDocument/2006/relationships" ref="D769" r:id="rId1094"/>
    <hyperlink xmlns:r="http://schemas.openxmlformats.org/officeDocument/2006/relationships" ref="C771" r:id="rId1095"/>
    <hyperlink xmlns:r="http://schemas.openxmlformats.org/officeDocument/2006/relationships" ref="D771" r:id="rId1096"/>
    <hyperlink xmlns:r="http://schemas.openxmlformats.org/officeDocument/2006/relationships" ref="D772" r:id="rId1097"/>
    <hyperlink xmlns:r="http://schemas.openxmlformats.org/officeDocument/2006/relationships" ref="C774" r:id="rId1098"/>
    <hyperlink xmlns:r="http://schemas.openxmlformats.org/officeDocument/2006/relationships" ref="D774" r:id="rId1099"/>
    <hyperlink xmlns:r="http://schemas.openxmlformats.org/officeDocument/2006/relationships" ref="C775" r:id="rId1100"/>
    <hyperlink xmlns:r="http://schemas.openxmlformats.org/officeDocument/2006/relationships" ref="D775" r:id="rId1101"/>
    <hyperlink xmlns:r="http://schemas.openxmlformats.org/officeDocument/2006/relationships" ref="C776" r:id="rId1102"/>
    <hyperlink xmlns:r="http://schemas.openxmlformats.org/officeDocument/2006/relationships" ref="D776" r:id="rId1103"/>
    <hyperlink xmlns:r="http://schemas.openxmlformats.org/officeDocument/2006/relationships" ref="C777" r:id="rId1104"/>
    <hyperlink xmlns:r="http://schemas.openxmlformats.org/officeDocument/2006/relationships" ref="D777" r:id="rId1105"/>
    <hyperlink xmlns:r="http://schemas.openxmlformats.org/officeDocument/2006/relationships" ref="C779" r:id="rId1106"/>
    <hyperlink xmlns:r="http://schemas.openxmlformats.org/officeDocument/2006/relationships" ref="D779" r:id="rId1107"/>
    <hyperlink xmlns:r="http://schemas.openxmlformats.org/officeDocument/2006/relationships" ref="C781" r:id="rId1108"/>
    <hyperlink xmlns:r="http://schemas.openxmlformats.org/officeDocument/2006/relationships" ref="C782" r:id="rId1109"/>
    <hyperlink xmlns:r="http://schemas.openxmlformats.org/officeDocument/2006/relationships" ref="D782" r:id="rId1110"/>
    <hyperlink xmlns:r="http://schemas.openxmlformats.org/officeDocument/2006/relationships" ref="C783" r:id="rId1111"/>
    <hyperlink xmlns:r="http://schemas.openxmlformats.org/officeDocument/2006/relationships" ref="D783" r:id="rId1112"/>
    <hyperlink xmlns:r="http://schemas.openxmlformats.org/officeDocument/2006/relationships" ref="C784" r:id="rId1113"/>
    <hyperlink xmlns:r="http://schemas.openxmlformats.org/officeDocument/2006/relationships" ref="D784" r:id="rId1114"/>
    <hyperlink xmlns:r="http://schemas.openxmlformats.org/officeDocument/2006/relationships" ref="C786" r:id="rId1115"/>
    <hyperlink xmlns:r="http://schemas.openxmlformats.org/officeDocument/2006/relationships" ref="D786" r:id="rId1116"/>
    <hyperlink xmlns:r="http://schemas.openxmlformats.org/officeDocument/2006/relationships" ref="C787" r:id="rId1117"/>
    <hyperlink xmlns:r="http://schemas.openxmlformats.org/officeDocument/2006/relationships" ref="D787" r:id="rId1118"/>
    <hyperlink xmlns:r="http://schemas.openxmlformats.org/officeDocument/2006/relationships" ref="C788" r:id="rId1119"/>
    <hyperlink xmlns:r="http://schemas.openxmlformats.org/officeDocument/2006/relationships" ref="C789" r:id="rId1120"/>
    <hyperlink xmlns:r="http://schemas.openxmlformats.org/officeDocument/2006/relationships" ref="D789" r:id="rId1121"/>
    <hyperlink xmlns:r="http://schemas.openxmlformats.org/officeDocument/2006/relationships" ref="C790" r:id="rId1122"/>
    <hyperlink xmlns:r="http://schemas.openxmlformats.org/officeDocument/2006/relationships" ref="D790" r:id="rId1123"/>
    <hyperlink xmlns:r="http://schemas.openxmlformats.org/officeDocument/2006/relationships" ref="C791" r:id="rId1124"/>
    <hyperlink xmlns:r="http://schemas.openxmlformats.org/officeDocument/2006/relationships" ref="D791" r:id="rId1125"/>
    <hyperlink xmlns:r="http://schemas.openxmlformats.org/officeDocument/2006/relationships" ref="C792" r:id="rId1126"/>
    <hyperlink xmlns:r="http://schemas.openxmlformats.org/officeDocument/2006/relationships" ref="D792" r:id="rId1127"/>
    <hyperlink xmlns:r="http://schemas.openxmlformats.org/officeDocument/2006/relationships" ref="C793" r:id="rId1128"/>
    <hyperlink xmlns:r="http://schemas.openxmlformats.org/officeDocument/2006/relationships" ref="D793" r:id="rId1129"/>
    <hyperlink xmlns:r="http://schemas.openxmlformats.org/officeDocument/2006/relationships" ref="C794" r:id="rId1130"/>
    <hyperlink xmlns:r="http://schemas.openxmlformats.org/officeDocument/2006/relationships" ref="D794" r:id="rId1131"/>
    <hyperlink xmlns:r="http://schemas.openxmlformats.org/officeDocument/2006/relationships" ref="C795" r:id="rId1132"/>
    <hyperlink xmlns:r="http://schemas.openxmlformats.org/officeDocument/2006/relationships" ref="C796" r:id="rId1133"/>
    <hyperlink xmlns:r="http://schemas.openxmlformats.org/officeDocument/2006/relationships" ref="D796" r:id="rId1134"/>
    <hyperlink xmlns:r="http://schemas.openxmlformats.org/officeDocument/2006/relationships" ref="C797" r:id="rId1135"/>
    <hyperlink xmlns:r="http://schemas.openxmlformats.org/officeDocument/2006/relationships" ref="D797" r:id="rId1136"/>
    <hyperlink xmlns:r="http://schemas.openxmlformats.org/officeDocument/2006/relationships" ref="C798" r:id="rId1137"/>
    <hyperlink xmlns:r="http://schemas.openxmlformats.org/officeDocument/2006/relationships" ref="D798" r:id="rId1138"/>
    <hyperlink xmlns:r="http://schemas.openxmlformats.org/officeDocument/2006/relationships" ref="C799" r:id="rId1139"/>
    <hyperlink xmlns:r="http://schemas.openxmlformats.org/officeDocument/2006/relationships" ref="D799" r:id="rId1140"/>
    <hyperlink xmlns:r="http://schemas.openxmlformats.org/officeDocument/2006/relationships" ref="C800" r:id="rId1141"/>
    <hyperlink xmlns:r="http://schemas.openxmlformats.org/officeDocument/2006/relationships" ref="D800" r:id="rId1142"/>
    <hyperlink xmlns:r="http://schemas.openxmlformats.org/officeDocument/2006/relationships" ref="C801" r:id="rId1143"/>
    <hyperlink xmlns:r="http://schemas.openxmlformats.org/officeDocument/2006/relationships" ref="D801" r:id="rId1144"/>
    <hyperlink xmlns:r="http://schemas.openxmlformats.org/officeDocument/2006/relationships" ref="C802" r:id="rId1145"/>
    <hyperlink xmlns:r="http://schemas.openxmlformats.org/officeDocument/2006/relationships" ref="D802" r:id="rId1146"/>
    <hyperlink xmlns:r="http://schemas.openxmlformats.org/officeDocument/2006/relationships" ref="C803" r:id="rId1147"/>
    <hyperlink xmlns:r="http://schemas.openxmlformats.org/officeDocument/2006/relationships" ref="D803" r:id="rId1148"/>
    <hyperlink xmlns:r="http://schemas.openxmlformats.org/officeDocument/2006/relationships" ref="C804" r:id="rId1149"/>
    <hyperlink xmlns:r="http://schemas.openxmlformats.org/officeDocument/2006/relationships" ref="D804" r:id="rId1150"/>
    <hyperlink xmlns:r="http://schemas.openxmlformats.org/officeDocument/2006/relationships" ref="C805" r:id="rId1151"/>
    <hyperlink xmlns:r="http://schemas.openxmlformats.org/officeDocument/2006/relationships" ref="D805" r:id="rId1152"/>
    <hyperlink xmlns:r="http://schemas.openxmlformats.org/officeDocument/2006/relationships" ref="C806" r:id="rId1153"/>
    <hyperlink xmlns:r="http://schemas.openxmlformats.org/officeDocument/2006/relationships" ref="D806" r:id="rId1154"/>
    <hyperlink xmlns:r="http://schemas.openxmlformats.org/officeDocument/2006/relationships" ref="D807" r:id="rId1155"/>
    <hyperlink xmlns:r="http://schemas.openxmlformats.org/officeDocument/2006/relationships" ref="C808" r:id="rId1156"/>
    <hyperlink xmlns:r="http://schemas.openxmlformats.org/officeDocument/2006/relationships" ref="D808" r:id="rId1157"/>
    <hyperlink xmlns:r="http://schemas.openxmlformats.org/officeDocument/2006/relationships" ref="C809" r:id="rId1158"/>
    <hyperlink xmlns:r="http://schemas.openxmlformats.org/officeDocument/2006/relationships" ref="D809" r:id="rId1159"/>
    <hyperlink xmlns:r="http://schemas.openxmlformats.org/officeDocument/2006/relationships" ref="C810" r:id="rId1160"/>
    <hyperlink xmlns:r="http://schemas.openxmlformats.org/officeDocument/2006/relationships" ref="D810" r:id="rId1161"/>
    <hyperlink xmlns:r="http://schemas.openxmlformats.org/officeDocument/2006/relationships" ref="C811" r:id="rId1162"/>
    <hyperlink xmlns:r="http://schemas.openxmlformats.org/officeDocument/2006/relationships" ref="D811" r:id="rId1163"/>
    <hyperlink xmlns:r="http://schemas.openxmlformats.org/officeDocument/2006/relationships" ref="C812" r:id="rId1164"/>
    <hyperlink xmlns:r="http://schemas.openxmlformats.org/officeDocument/2006/relationships" ref="D812" r:id="rId1165"/>
    <hyperlink xmlns:r="http://schemas.openxmlformats.org/officeDocument/2006/relationships" ref="C813" r:id="rId1166"/>
    <hyperlink xmlns:r="http://schemas.openxmlformats.org/officeDocument/2006/relationships" ref="C814" r:id="rId1167"/>
    <hyperlink xmlns:r="http://schemas.openxmlformats.org/officeDocument/2006/relationships" ref="C815" r:id="rId1168"/>
    <hyperlink xmlns:r="http://schemas.openxmlformats.org/officeDocument/2006/relationships" ref="D815" r:id="rId1169"/>
    <hyperlink xmlns:r="http://schemas.openxmlformats.org/officeDocument/2006/relationships" ref="C816" r:id="rId1170"/>
    <hyperlink xmlns:r="http://schemas.openxmlformats.org/officeDocument/2006/relationships" ref="C819" r:id="rId1171"/>
    <hyperlink xmlns:r="http://schemas.openxmlformats.org/officeDocument/2006/relationships" ref="C820" r:id="rId1172"/>
    <hyperlink xmlns:r="http://schemas.openxmlformats.org/officeDocument/2006/relationships" ref="D820" r:id="rId1173"/>
    <hyperlink xmlns:r="http://schemas.openxmlformats.org/officeDocument/2006/relationships" ref="C823" r:id="rId1174"/>
    <hyperlink xmlns:r="http://schemas.openxmlformats.org/officeDocument/2006/relationships" ref="D823" r:id="rId1175"/>
    <hyperlink xmlns:r="http://schemas.openxmlformats.org/officeDocument/2006/relationships" ref="D824" r:id="rId1176"/>
    <hyperlink xmlns:r="http://schemas.openxmlformats.org/officeDocument/2006/relationships" ref="D825" r:id="rId1177"/>
    <hyperlink xmlns:r="http://schemas.openxmlformats.org/officeDocument/2006/relationships" ref="D826" r:id="rId1178"/>
    <hyperlink xmlns:r="http://schemas.openxmlformats.org/officeDocument/2006/relationships" ref="C827" r:id="rId1179"/>
    <hyperlink xmlns:r="http://schemas.openxmlformats.org/officeDocument/2006/relationships" ref="D827" r:id="rId1180"/>
    <hyperlink xmlns:r="http://schemas.openxmlformats.org/officeDocument/2006/relationships" ref="C828" r:id="rId1181"/>
    <hyperlink xmlns:r="http://schemas.openxmlformats.org/officeDocument/2006/relationships" ref="D828" r:id="rId1182"/>
    <hyperlink xmlns:r="http://schemas.openxmlformats.org/officeDocument/2006/relationships" ref="D829" r:id="rId1183"/>
    <hyperlink xmlns:r="http://schemas.openxmlformats.org/officeDocument/2006/relationships" ref="D830" r:id="rId1184"/>
    <hyperlink xmlns:r="http://schemas.openxmlformats.org/officeDocument/2006/relationships" ref="D838" r:id="rId1185"/>
    <hyperlink xmlns:r="http://schemas.openxmlformats.org/officeDocument/2006/relationships" ref="D839" r:id="rId1186"/>
    <hyperlink xmlns:r="http://schemas.openxmlformats.org/officeDocument/2006/relationships" ref="D840" r:id="rId1187"/>
    <hyperlink xmlns:r="http://schemas.openxmlformats.org/officeDocument/2006/relationships" ref="D841" r:id="rId1188"/>
    <hyperlink xmlns:r="http://schemas.openxmlformats.org/officeDocument/2006/relationships" ref="D842" r:id="rId1189"/>
    <hyperlink xmlns:r="http://schemas.openxmlformats.org/officeDocument/2006/relationships" ref="D843" r:id="rId1190"/>
    <hyperlink xmlns:r="http://schemas.openxmlformats.org/officeDocument/2006/relationships" ref="D844" r:id="rId1191"/>
    <hyperlink xmlns:r="http://schemas.openxmlformats.org/officeDocument/2006/relationships" ref="D845" r:id="rId1192"/>
    <hyperlink xmlns:r="http://schemas.openxmlformats.org/officeDocument/2006/relationships" ref="D846" r:id="rId1193"/>
    <hyperlink xmlns:r="http://schemas.openxmlformats.org/officeDocument/2006/relationships" ref="D847" r:id="rId1194"/>
    <hyperlink xmlns:r="http://schemas.openxmlformats.org/officeDocument/2006/relationships" ref="D848" r:id="rId1195"/>
    <hyperlink xmlns:r="http://schemas.openxmlformats.org/officeDocument/2006/relationships" ref="D849" r:id="rId1196"/>
    <hyperlink xmlns:r="http://schemas.openxmlformats.org/officeDocument/2006/relationships" ref="D850" r:id="rId1197"/>
    <hyperlink xmlns:r="http://schemas.openxmlformats.org/officeDocument/2006/relationships" ref="D851" r:id="rId1198"/>
    <hyperlink xmlns:r="http://schemas.openxmlformats.org/officeDocument/2006/relationships" ref="D853" r:id="rId1199"/>
    <hyperlink xmlns:r="http://schemas.openxmlformats.org/officeDocument/2006/relationships" ref="D857" r:id="rId1200"/>
    <hyperlink xmlns:r="http://schemas.openxmlformats.org/officeDocument/2006/relationships" ref="D858" r:id="rId1201"/>
    <hyperlink xmlns:r="http://schemas.openxmlformats.org/officeDocument/2006/relationships" ref="D859" r:id="rId1202"/>
    <hyperlink xmlns:r="http://schemas.openxmlformats.org/officeDocument/2006/relationships" ref="D860" r:id="rId1203"/>
    <hyperlink xmlns:r="http://schemas.openxmlformats.org/officeDocument/2006/relationships" ref="D861" r:id="rId1204"/>
    <hyperlink xmlns:r="http://schemas.openxmlformats.org/officeDocument/2006/relationships" ref="D862" r:id="rId1205"/>
    <hyperlink xmlns:r="http://schemas.openxmlformats.org/officeDocument/2006/relationships" ref="D863" r:id="rId1206"/>
    <hyperlink xmlns:r="http://schemas.openxmlformats.org/officeDocument/2006/relationships" ref="D865" r:id="rId1207"/>
    <hyperlink xmlns:r="http://schemas.openxmlformats.org/officeDocument/2006/relationships" ref="D866" r:id="rId1208"/>
    <hyperlink xmlns:r="http://schemas.openxmlformats.org/officeDocument/2006/relationships" ref="D867" r:id="rId1209"/>
    <hyperlink xmlns:r="http://schemas.openxmlformats.org/officeDocument/2006/relationships" ref="D868" r:id="rId1210"/>
    <hyperlink xmlns:r="http://schemas.openxmlformats.org/officeDocument/2006/relationships" ref="D869" r:id="rId1211"/>
    <hyperlink xmlns:r="http://schemas.openxmlformats.org/officeDocument/2006/relationships" ref="D870" r:id="rId1212"/>
    <hyperlink xmlns:r="http://schemas.openxmlformats.org/officeDocument/2006/relationships" ref="D871" r:id="rId1213"/>
    <hyperlink xmlns:r="http://schemas.openxmlformats.org/officeDocument/2006/relationships" ref="D872" r:id="rId1214"/>
    <hyperlink xmlns:r="http://schemas.openxmlformats.org/officeDocument/2006/relationships" ref="D873" r:id="rId1215"/>
    <hyperlink xmlns:r="http://schemas.openxmlformats.org/officeDocument/2006/relationships" ref="D874" r:id="rId1216"/>
    <hyperlink xmlns:r="http://schemas.openxmlformats.org/officeDocument/2006/relationships" ref="D875" r:id="rId1217"/>
    <hyperlink xmlns:r="http://schemas.openxmlformats.org/officeDocument/2006/relationships" ref="D876" r:id="rId1218"/>
    <hyperlink xmlns:r="http://schemas.openxmlformats.org/officeDocument/2006/relationships" ref="D877" r:id="rId1219"/>
    <hyperlink xmlns:r="http://schemas.openxmlformats.org/officeDocument/2006/relationships" ref="D879" r:id="rId1220"/>
    <hyperlink xmlns:r="http://schemas.openxmlformats.org/officeDocument/2006/relationships" ref="D880" r:id="rId1221"/>
    <hyperlink xmlns:r="http://schemas.openxmlformats.org/officeDocument/2006/relationships" ref="D881" r:id="rId1222"/>
    <hyperlink xmlns:r="http://schemas.openxmlformats.org/officeDocument/2006/relationships" ref="D882" r:id="rId1223"/>
    <hyperlink xmlns:r="http://schemas.openxmlformats.org/officeDocument/2006/relationships" ref="D883" r:id="rId1224"/>
    <hyperlink xmlns:r="http://schemas.openxmlformats.org/officeDocument/2006/relationships" ref="D884" r:id="rId1225"/>
    <hyperlink xmlns:r="http://schemas.openxmlformats.org/officeDocument/2006/relationships" ref="D885" r:id="rId1226"/>
    <hyperlink xmlns:r="http://schemas.openxmlformats.org/officeDocument/2006/relationships" ref="D886" r:id="rId1227"/>
    <hyperlink xmlns:r="http://schemas.openxmlformats.org/officeDocument/2006/relationships" ref="D887" r:id="rId1228"/>
    <hyperlink xmlns:r="http://schemas.openxmlformats.org/officeDocument/2006/relationships" ref="D888" r:id="rId1229"/>
    <hyperlink xmlns:r="http://schemas.openxmlformats.org/officeDocument/2006/relationships" ref="D889" r:id="rId1230"/>
    <hyperlink xmlns:r="http://schemas.openxmlformats.org/officeDocument/2006/relationships" ref="D891" r:id="rId1231"/>
    <hyperlink xmlns:r="http://schemas.openxmlformats.org/officeDocument/2006/relationships" ref="D892" r:id="rId1232"/>
    <hyperlink xmlns:r="http://schemas.openxmlformats.org/officeDocument/2006/relationships" ref="D893" r:id="rId1233"/>
    <hyperlink xmlns:r="http://schemas.openxmlformats.org/officeDocument/2006/relationships" ref="D895" r:id="rId1234"/>
    <hyperlink xmlns:r="http://schemas.openxmlformats.org/officeDocument/2006/relationships" ref="D896" r:id="rId1235"/>
    <hyperlink xmlns:r="http://schemas.openxmlformats.org/officeDocument/2006/relationships" ref="D897" r:id="rId1236"/>
    <hyperlink xmlns:r="http://schemas.openxmlformats.org/officeDocument/2006/relationships" ref="C898" r:id="rId1237"/>
    <hyperlink xmlns:r="http://schemas.openxmlformats.org/officeDocument/2006/relationships" ref="D898" r:id="rId1238"/>
    <hyperlink xmlns:r="http://schemas.openxmlformats.org/officeDocument/2006/relationships" ref="D912" r:id="rId1239"/>
    <hyperlink xmlns:r="http://schemas.openxmlformats.org/officeDocument/2006/relationships" ref="D920" r:id="rId1240"/>
    <hyperlink xmlns:r="http://schemas.openxmlformats.org/officeDocument/2006/relationships" ref="D924" r:id="rId1241"/>
    <hyperlink xmlns:r="http://schemas.openxmlformats.org/officeDocument/2006/relationships" ref="D932" r:id="rId1242"/>
    <hyperlink xmlns:r="http://schemas.openxmlformats.org/officeDocument/2006/relationships" ref="C933" r:id="rId1243"/>
    <hyperlink xmlns:r="http://schemas.openxmlformats.org/officeDocument/2006/relationships" ref="D933" r:id="rId1244"/>
    <hyperlink xmlns:r="http://schemas.openxmlformats.org/officeDocument/2006/relationships" ref="C934" r:id="rId1245"/>
    <hyperlink xmlns:r="http://schemas.openxmlformats.org/officeDocument/2006/relationships" ref="D934" r:id="rId1246"/>
    <hyperlink xmlns:r="http://schemas.openxmlformats.org/officeDocument/2006/relationships" ref="C935" r:id="rId1247"/>
    <hyperlink xmlns:r="http://schemas.openxmlformats.org/officeDocument/2006/relationships" ref="D935" r:id="rId1248"/>
    <hyperlink xmlns:r="http://schemas.openxmlformats.org/officeDocument/2006/relationships" ref="C959" r:id="rId1249"/>
    <hyperlink xmlns:r="http://schemas.openxmlformats.org/officeDocument/2006/relationships" ref="C962" r:id="rId1250"/>
  </hyperlinks>
  <pageMargins left="0.7" right="0.7" top="0.75" bottom="0.75" header="0" footer="0"/>
  <pageSetup orientation="landscape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3.29" customWidth="1" style="303" min="1" max="1"/>
    <col width="9.710000000000001" customWidth="1" style="303" min="2" max="2"/>
    <col width="9" customWidth="1" style="303" min="3" max="3"/>
    <col width="8.710000000000001" customWidth="1" style="303" min="4" max="4"/>
    <col width="12" customWidth="1" style="303" min="5" max="5"/>
    <col width="8.710000000000001" customWidth="1" style="303" min="6" max="26"/>
  </cols>
  <sheetData>
    <row r="1" ht="25.5" customHeight="1" s="303">
      <c r="A1" s="255" t="inlineStr">
        <is>
          <t>П.І.Б.</t>
        </is>
      </c>
      <c r="B1" s="255" t="inlineStr">
        <is>
          <t>Посада</t>
        </is>
      </c>
      <c r="C1" s="255" t="inlineStr">
        <is>
          <t>Підрозділ</t>
        </is>
      </c>
      <c r="D1" s="255" t="n"/>
      <c r="E1" s="255" t="inlineStr">
        <is>
          <t>Scopus ID</t>
        </is>
      </c>
      <c r="F1" s="256" t="inlineStr">
        <is>
          <t>h</t>
        </is>
      </c>
      <c r="G1" s="255" t="inlineStr">
        <is>
          <t>Σpub</t>
        </is>
      </c>
      <c r="H1" s="255" t="inlineStr">
        <is>
          <t>Σcit</t>
        </is>
      </c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</row>
    <row r="2">
      <c r="A2" s="257" t="inlineStr">
        <is>
          <t>Авер`янова Лілія Олександрівна</t>
        </is>
      </c>
      <c r="B2" s="257" t="inlineStr">
        <is>
          <t>доцент</t>
        </is>
      </c>
      <c r="C2" s="257" t="inlineStr">
        <is>
          <t>БМІ</t>
        </is>
      </c>
      <c r="D2" s="257" t="n"/>
      <c r="E2" s="258" t="n">
        <v>57200986251</v>
      </c>
      <c r="F2" s="259" t="n">
        <v>0</v>
      </c>
      <c r="G2" s="259" t="n">
        <v>3</v>
      </c>
      <c r="H2" s="259" t="n">
        <v>0</v>
      </c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</row>
    <row r="3" ht="25.5" customHeight="1" s="303">
      <c r="A3" s="260" t="inlineStr">
        <is>
          <t>Аврамов Костянтин Віталійович</t>
        </is>
      </c>
      <c r="B3" s="260" t="inlineStr">
        <is>
          <t>професор (сумісник)</t>
        </is>
      </c>
      <c r="C3" s="260" t="inlineStr">
        <is>
          <t>СТ</t>
        </is>
      </c>
      <c r="D3" s="260" t="n"/>
      <c r="E3" s="261" t="n">
        <v>6701660322</v>
      </c>
      <c r="F3" s="262" t="n">
        <v>19</v>
      </c>
      <c r="G3" s="262" t="n">
        <v>110</v>
      </c>
      <c r="H3" s="262" t="n">
        <v>928</v>
      </c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</row>
    <row r="4">
      <c r="A4" s="263" t="inlineStr">
        <is>
          <t>Аврунін Олег Григорович</t>
        </is>
      </c>
      <c r="B4" s="263" t="inlineStr">
        <is>
          <t>зав. каф.</t>
        </is>
      </c>
      <c r="C4" s="263" t="inlineStr">
        <is>
          <t>БМІ</t>
        </is>
      </c>
      <c r="D4" s="263" t="n"/>
      <c r="E4" s="264" t="n">
        <v>35298713200</v>
      </c>
      <c r="F4" s="265" t="n">
        <v>9</v>
      </c>
      <c r="G4" s="265" t="n">
        <v>56</v>
      </c>
      <c r="H4" s="265" t="n">
        <v>192</v>
      </c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</row>
    <row r="5">
      <c r="A5" s="260" t="inlineStr">
        <is>
          <t>Агеєв Дмитро Володимирович</t>
        </is>
      </c>
      <c r="B5" s="260" t="inlineStr">
        <is>
          <t>професор</t>
        </is>
      </c>
      <c r="C5" s="260" t="inlineStr">
        <is>
          <t>ІКІ</t>
        </is>
      </c>
      <c r="D5" s="260" t="n"/>
      <c r="E5" s="261" t="n">
        <v>6507006637</v>
      </c>
      <c r="F5" s="262" t="n">
        <v>16</v>
      </c>
      <c r="G5" s="262" t="n">
        <v>56</v>
      </c>
      <c r="H5" s="262" t="n">
        <v>595</v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</row>
    <row r="6">
      <c r="A6" s="263" t="inlineStr">
        <is>
          <t>Агекян Ірина Андріївна</t>
        </is>
      </c>
      <c r="B6" s="263" t="inlineStr">
        <is>
          <t>асистент</t>
        </is>
      </c>
      <c r="C6" s="263" t="inlineStr">
        <is>
          <t>ПІ</t>
        </is>
      </c>
      <c r="D6" s="263" t="n"/>
      <c r="E6" s="264" t="n">
        <v>57215830321</v>
      </c>
      <c r="F6" s="265" t="n">
        <v>0</v>
      </c>
      <c r="G6" s="265" t="n">
        <v>1</v>
      </c>
      <c r="H6" s="265" t="n">
        <v>0</v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</row>
    <row r="7">
      <c r="A7" s="260" t="inlineStr">
        <is>
          <t>Адамов Олександр Семенович</t>
        </is>
      </c>
      <c r="B7" s="260" t="inlineStr">
        <is>
          <t>ст. викл.</t>
        </is>
      </c>
      <c r="C7" s="260" t="inlineStr">
        <is>
          <t>АПОТ</t>
        </is>
      </c>
      <c r="D7" s="260" t="n"/>
      <c r="E7" s="261" t="n">
        <v>24483070600</v>
      </c>
      <c r="F7" s="262" t="n">
        <v>3</v>
      </c>
      <c r="G7" s="262" t="n">
        <v>15</v>
      </c>
      <c r="H7" s="262" t="n">
        <v>40</v>
      </c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</row>
    <row r="8">
      <c r="A8" s="263" t="inlineStr">
        <is>
          <t>Аксак Наталія Георгіївна</t>
        </is>
      </c>
      <c r="B8" s="263" t="inlineStr">
        <is>
          <t>професор</t>
        </is>
      </c>
      <c r="C8" s="263" t="inlineStr">
        <is>
          <t>КІТС</t>
        </is>
      </c>
      <c r="D8" s="263" t="n"/>
      <c r="E8" s="264" t="n">
        <v>24483001300</v>
      </c>
      <c r="F8" s="265" t="n">
        <v>3</v>
      </c>
      <c r="G8" s="265" t="n">
        <v>14</v>
      </c>
      <c r="H8" s="265" t="n">
        <v>23</v>
      </c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</row>
    <row r="9">
      <c r="A9" s="260" t="inlineStr">
        <is>
          <t>Акулинічев Артем Аркадійович</t>
        </is>
      </c>
      <c r="B9" s="260" t="inlineStr">
        <is>
          <t>доцент</t>
        </is>
      </c>
      <c r="C9" s="260" t="inlineStr">
        <is>
          <t>ІКІ</t>
        </is>
      </c>
      <c r="D9" s="260" t="n"/>
      <c r="E9" s="261" t="n">
        <v>57188762344</v>
      </c>
      <c r="F9" s="262" t="n">
        <v>3</v>
      </c>
      <c r="G9" s="262" t="n">
        <v>6</v>
      </c>
      <c r="H9" s="262" t="n">
        <v>23</v>
      </c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</row>
    <row r="10">
      <c r="A10" s="263" t="inlineStr">
        <is>
          <t>Аллахверанов Рауф Юсіф Огли</t>
        </is>
      </c>
      <c r="B10" s="263" t="inlineStr">
        <is>
          <t>доцент</t>
        </is>
      </c>
      <c r="C10" s="263" t="inlineStr">
        <is>
          <t>КІТАМ</t>
        </is>
      </c>
      <c r="D10" s="263" t="n"/>
      <c r="E10" s="264" t="n">
        <v>9532612800</v>
      </c>
      <c r="F10" s="265" t="n">
        <v>0</v>
      </c>
      <c r="G10" s="265" t="n">
        <v>1</v>
      </c>
      <c r="H10" s="265" t="n">
        <v>0</v>
      </c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</row>
    <row r="11">
      <c r="A11" s="260" t="inlineStr">
        <is>
          <t>Алфьоров Микола Євгенійович</t>
        </is>
      </c>
      <c r="B11" s="260" t="inlineStr">
        <is>
          <t>ст. викл.</t>
        </is>
      </c>
      <c r="C11" s="260" t="inlineStr">
        <is>
          <t>РТІКС</t>
        </is>
      </c>
      <c r="D11" s="260" t="n"/>
      <c r="E11" s="261" t="n">
        <v>54416868900</v>
      </c>
      <c r="F11" s="262" t="n">
        <v>0</v>
      </c>
      <c r="G11" s="262" t="n">
        <v>3</v>
      </c>
      <c r="H11" s="262" t="n">
        <v>0</v>
      </c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</row>
    <row r="12" ht="25.5" customHeight="1" s="303">
      <c r="A12" s="263" t="inlineStr">
        <is>
          <t>Андрусевич Анатолій Олександрович</t>
        </is>
      </c>
      <c r="B12" s="263" t="inlineStr">
        <is>
          <t>професор (сумісник)</t>
        </is>
      </c>
      <c r="C12" s="263" t="inlineStr">
        <is>
          <t>КІТАМ</t>
        </is>
      </c>
      <c r="D12" s="263" t="n"/>
      <c r="E12" s="264" t="n">
        <v>57220195350</v>
      </c>
      <c r="F12" s="265" t="n">
        <v>1</v>
      </c>
      <c r="G12" s="265" t="n">
        <v>1</v>
      </c>
      <c r="H12" s="265" t="n">
        <v>1</v>
      </c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</row>
    <row r="13">
      <c r="A13" s="260" t="inlineStr">
        <is>
          <t>Андрусенко Юлія Олександрівна</t>
        </is>
      </c>
      <c r="B13" s="260" t="inlineStr">
        <is>
          <t>асистент</t>
        </is>
      </c>
      <c r="C13" s="260" t="inlineStr">
        <is>
          <t>ЕОМ</t>
        </is>
      </c>
      <c r="D13" s="260" t="n"/>
      <c r="E13" s="262" t="n"/>
      <c r="F13" s="262" t="n">
        <v>0</v>
      </c>
      <c r="G13" s="262" t="n">
        <v>0</v>
      </c>
      <c r="H13" s="262" t="n">
        <v>0</v>
      </c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</row>
    <row r="14">
      <c r="A14" s="263" t="inlineStr">
        <is>
          <t>Антіпов Іван Євгенійович</t>
        </is>
      </c>
      <c r="B14" s="263" t="inlineStr">
        <is>
          <t>зав. каф.</t>
        </is>
      </c>
      <c r="C14" s="263" t="inlineStr">
        <is>
          <t>КРіСТЗІ</t>
        </is>
      </c>
      <c r="D14" s="263" t="n"/>
      <c r="E14" s="266" t="n">
        <v>8373554700</v>
      </c>
      <c r="F14" s="265" t="n">
        <v>1</v>
      </c>
      <c r="G14" s="265" t="n">
        <v>14</v>
      </c>
      <c r="H14" s="265" t="n">
        <v>1</v>
      </c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</row>
    <row r="15">
      <c r="A15" s="260" t="inlineStr">
        <is>
          <t>Аргунова Галина Василівна</t>
        </is>
      </c>
      <c r="B15" s="260" t="inlineStr">
        <is>
          <t>ст. викл.</t>
        </is>
      </c>
      <c r="C15" s="260" t="inlineStr">
        <is>
          <t>МП</t>
        </is>
      </c>
      <c r="D15" s="260" t="n"/>
      <c r="E15" s="262" t="n"/>
      <c r="F15" s="262" t="n">
        <v>0</v>
      </c>
      <c r="G15" s="262" t="n">
        <v>0</v>
      </c>
      <c r="H15" s="262" t="n">
        <v>0</v>
      </c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</row>
    <row r="16">
      <c r="A16" s="263" t="inlineStr">
        <is>
          <t>Артем`єва Олена Юріївна</t>
        </is>
      </c>
      <c r="B16" s="263" t="inlineStr">
        <is>
          <t>асистент</t>
        </is>
      </c>
      <c r="C16" s="263" t="inlineStr">
        <is>
          <t>ІУС</t>
        </is>
      </c>
      <c r="D16" s="263" t="n"/>
      <c r="E16" s="265" t="n"/>
      <c r="F16" s="265" t="n">
        <v>0</v>
      </c>
      <c r="G16" s="265" t="n">
        <v>0</v>
      </c>
      <c r="H16" s="265" t="n">
        <v>0</v>
      </c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</row>
    <row r="17" ht="25.5" customHeight="1" s="303">
      <c r="A17" s="260" t="inlineStr">
        <is>
          <t>Артюх Антон Володимирович</t>
        </is>
      </c>
      <c r="B17" s="260" t="inlineStr">
        <is>
          <t>доцент (сумісник)</t>
        </is>
      </c>
      <c r="C17" s="260" t="inlineStr">
        <is>
          <t>ПМ</t>
        </is>
      </c>
      <c r="D17" s="260" t="n"/>
      <c r="E17" s="261" t="n">
        <v>36633903200</v>
      </c>
      <c r="F17" s="262" t="n">
        <v>0</v>
      </c>
      <c r="G17" s="262" t="n">
        <v>1</v>
      </c>
      <c r="H17" s="262" t="n">
        <v>0</v>
      </c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</row>
    <row r="18" ht="25.5" customHeight="1" s="303">
      <c r="A18" s="263" t="inlineStr">
        <is>
          <t>Артюх Роман Володимирович</t>
        </is>
      </c>
      <c r="B18" s="263" t="inlineStr">
        <is>
          <t>доцент (сумісник)</t>
        </is>
      </c>
      <c r="C18" s="263" t="inlineStr">
        <is>
          <t>КІТАМ</t>
        </is>
      </c>
      <c r="D18" s="263" t="n"/>
      <c r="E18" s="264" t="n">
        <v>57208344824</v>
      </c>
      <c r="F18" s="265" t="n">
        <v>2</v>
      </c>
      <c r="G18" s="265" t="n">
        <v>3</v>
      </c>
      <c r="H18" s="265" t="n">
        <v>13</v>
      </c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</row>
    <row r="19">
      <c r="A19" s="260" t="inlineStr">
        <is>
          <t>Архипова Вікторія Олександрівна</t>
        </is>
      </c>
      <c r="B19" s="260" t="inlineStr">
        <is>
          <t>ст. викл.</t>
        </is>
      </c>
      <c r="C19" s="260" t="inlineStr">
        <is>
          <t>ІМ</t>
        </is>
      </c>
      <c r="D19" s="260" t="n"/>
      <c r="E19" s="262" t="n"/>
      <c r="F19" s="262" t="n">
        <v>0</v>
      </c>
      <c r="G19" s="262" t="n">
        <v>0</v>
      </c>
      <c r="H19" s="262" t="n">
        <v>0</v>
      </c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</row>
    <row r="20">
      <c r="A20" s="263" t="inlineStr">
        <is>
          <t>Афанасьєв Вадим Олексійович</t>
        </is>
      </c>
      <c r="B20" s="263" t="inlineStr">
        <is>
          <t>доцент</t>
        </is>
      </c>
      <c r="C20" s="263" t="inlineStr">
        <is>
          <t>ВМ</t>
        </is>
      </c>
      <c r="D20" s="263" t="n"/>
      <c r="E20" s="265" t="n"/>
      <c r="F20" s="265" t="n">
        <v>0</v>
      </c>
      <c r="G20" s="265" t="n">
        <v>0</v>
      </c>
      <c r="H20" s="265" t="n">
        <v>0</v>
      </c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</row>
    <row r="21" ht="15.75" customHeight="1" s="303">
      <c r="A21" s="260" t="inlineStr">
        <is>
          <t>Афанасьєва Ірина Віталіївна</t>
        </is>
      </c>
      <c r="B21" s="260" t="inlineStr">
        <is>
          <t>доцент</t>
        </is>
      </c>
      <c r="C21" s="260" t="inlineStr">
        <is>
          <t>ПІ</t>
        </is>
      </c>
      <c r="D21" s="260" t="n"/>
      <c r="E21" s="261" t="n">
        <v>26532947000</v>
      </c>
      <c r="F21" s="262" t="n">
        <v>1</v>
      </c>
      <c r="G21" s="262" t="n">
        <v>6</v>
      </c>
      <c r="H21" s="262" t="n">
        <v>6</v>
      </c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</row>
    <row r="22" ht="15.75" customHeight="1" s="303">
      <c r="A22" s="263" t="inlineStr">
        <is>
          <t>Афанасьєва Ольга Валентинівна</t>
        </is>
      </c>
      <c r="B22" s="263" t="inlineStr">
        <is>
          <t>доцент</t>
        </is>
      </c>
      <c r="C22" s="263" t="inlineStr">
        <is>
          <t>ФОЕТ</t>
        </is>
      </c>
      <c r="D22" s="263" t="n"/>
      <c r="E22" s="265" t="n"/>
      <c r="F22" s="265" t="n">
        <v>0</v>
      </c>
      <c r="G22" s="265" t="n">
        <v>0</v>
      </c>
      <c r="H22" s="265" t="n">
        <v>0</v>
      </c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</row>
    <row r="23" ht="15.75" customHeight="1" s="303">
      <c r="A23" s="260" t="inlineStr">
        <is>
          <t>Бабак Ірина Миколаївна</t>
        </is>
      </c>
      <c r="B23" s="260" t="inlineStr">
        <is>
          <t>доцент</t>
        </is>
      </c>
      <c r="C23" s="260" t="inlineStr">
        <is>
          <t>КІТАМ</t>
        </is>
      </c>
      <c r="D23" s="260" t="n"/>
      <c r="E23" s="262" t="n"/>
      <c r="F23" s="262" t="n">
        <v>0</v>
      </c>
      <c r="G23" s="262" t="n">
        <v>0</v>
      </c>
      <c r="H23" s="262" t="n">
        <v>0</v>
      </c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</row>
    <row r="24" ht="15.75" customHeight="1" s="303">
      <c r="A24" s="263" t="inlineStr">
        <is>
          <t>Бабиченко Оксана Юріївна</t>
        </is>
      </c>
      <c r="B24" s="263" t="inlineStr">
        <is>
          <t>ст. викл.</t>
        </is>
      </c>
      <c r="C24" s="263" t="inlineStr">
        <is>
          <t>МЕЕПП</t>
        </is>
      </c>
      <c r="D24" s="263" t="n"/>
      <c r="E24" s="264" t="n">
        <v>36683068200</v>
      </c>
      <c r="F24" s="265" t="n">
        <v>1</v>
      </c>
      <c r="G24" s="265" t="n">
        <v>10</v>
      </c>
      <c r="H24" s="265" t="n">
        <v>4</v>
      </c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</row>
    <row r="25" ht="15.75" customHeight="1" s="303">
      <c r="A25" s="260" t="inlineStr">
        <is>
          <t>Бабій Андрій Степанович</t>
        </is>
      </c>
      <c r="B25" s="260" t="inlineStr">
        <is>
          <t>доцент</t>
        </is>
      </c>
      <c r="C25" s="260" t="inlineStr">
        <is>
          <t>ПІ</t>
        </is>
      </c>
      <c r="D25" s="260" t="n"/>
      <c r="E25" s="261" t="n">
        <v>57189391408</v>
      </c>
      <c r="F25" s="262" t="n">
        <v>3</v>
      </c>
      <c r="G25" s="262" t="n">
        <v>8</v>
      </c>
      <c r="H25" s="262" t="n">
        <v>15</v>
      </c>
      <c r="I25" s="13" t="n"/>
      <c r="J25" s="13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</row>
    <row r="26" ht="15.75" customHeight="1" s="303">
      <c r="A26" s="263" t="inlineStr">
        <is>
          <t>Бадєєва Людмила Іванівна</t>
        </is>
      </c>
      <c r="B26" s="263" t="inlineStr">
        <is>
          <t>доцент</t>
        </is>
      </c>
      <c r="C26" s="263" t="inlineStr">
        <is>
          <t>Укр.</t>
        </is>
      </c>
      <c r="D26" s="263" t="n"/>
      <c r="E26" s="265" t="n"/>
      <c r="F26" s="265" t="n">
        <v>0</v>
      </c>
      <c r="G26" s="265" t="n">
        <v>0</v>
      </c>
      <c r="H26" s="265" t="n">
        <v>0</v>
      </c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</row>
    <row r="27" ht="15.75" customHeight="1" s="303">
      <c r="A27" s="260" t="inlineStr">
        <is>
          <t>Бакаленко Олена Анатоліївна</t>
        </is>
      </c>
      <c r="B27" s="260" t="inlineStr">
        <is>
          <t>доцент</t>
        </is>
      </c>
      <c r="C27" s="260" t="inlineStr">
        <is>
          <t>Філ.</t>
        </is>
      </c>
      <c r="D27" s="260" t="n"/>
      <c r="E27" s="262" t="n"/>
      <c r="F27" s="262" t="n">
        <v>0</v>
      </c>
      <c r="G27" s="262" t="n">
        <v>0</v>
      </c>
      <c r="H27" s="262" t="n">
        <v>0</v>
      </c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</row>
    <row r="28" ht="15.75" customHeight="1" s="303">
      <c r="A28" s="263" t="inlineStr">
        <is>
          <t>Балагура Дмитро Сергійович</t>
        </is>
      </c>
      <c r="B28" s="263" t="inlineStr">
        <is>
          <t>доцент (сумісник)</t>
        </is>
      </c>
      <c r="C28" s="263" t="inlineStr">
        <is>
          <t>БІТ</t>
        </is>
      </c>
      <c r="D28" s="263" t="n"/>
      <c r="E28" s="265" t="n"/>
      <c r="F28" s="265" t="n">
        <v>0</v>
      </c>
      <c r="G28" s="265" t="n">
        <v>0</v>
      </c>
      <c r="H28" s="265" t="n">
        <v>0</v>
      </c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</row>
    <row r="29" ht="15.75" customHeight="1" s="303">
      <c r="A29" s="260" t="inlineStr">
        <is>
          <t>Бараннік Володимир Вікторович</t>
        </is>
      </c>
      <c r="B29" s="260" t="inlineStr">
        <is>
          <t>професор</t>
        </is>
      </c>
      <c r="C29" s="260" t="inlineStr">
        <is>
          <t>ІМІ</t>
        </is>
      </c>
      <c r="D29" s="260" t="n"/>
      <c r="E29" s="261" t="n">
        <v>27867503300</v>
      </c>
      <c r="F29" s="262" t="n">
        <v>14</v>
      </c>
      <c r="G29" s="262" t="n">
        <v>75</v>
      </c>
      <c r="H29" s="262" t="n">
        <v>395</v>
      </c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</row>
    <row r="30" ht="15.75" customHeight="1" s="303">
      <c r="A30" s="263" t="inlineStr">
        <is>
          <t>Баркова Ірина Миколаївна</t>
        </is>
      </c>
      <c r="B30" s="263" t="inlineStr">
        <is>
          <t>ст. викл.</t>
        </is>
      </c>
      <c r="C30" s="263" t="inlineStr">
        <is>
          <t>ПрН</t>
        </is>
      </c>
      <c r="D30" s="263" t="n"/>
      <c r="E30" s="265" t="n"/>
      <c r="F30" s="265" t="n">
        <v>0</v>
      </c>
      <c r="G30" s="265" t="n">
        <v>0</v>
      </c>
      <c r="H30" s="265" t="n">
        <v>0</v>
      </c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</row>
    <row r="31" ht="15.75" customHeight="1" s="303">
      <c r="A31" s="260" t="inlineStr">
        <is>
          <t>Барковська Олеся Юріївна</t>
        </is>
      </c>
      <c r="B31" s="260" t="inlineStr">
        <is>
          <t>доцент</t>
        </is>
      </c>
      <c r="C31" s="260" t="inlineStr">
        <is>
          <t>ЕОМ</t>
        </is>
      </c>
      <c r="D31" s="260" t="n"/>
      <c r="E31" s="261" t="n">
        <v>24482907700</v>
      </c>
      <c r="F31" s="262" t="n">
        <v>2</v>
      </c>
      <c r="G31" s="262" t="n">
        <v>11</v>
      </c>
      <c r="H31" s="262" t="n">
        <v>13</v>
      </c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</row>
    <row r="32" ht="15.75" customHeight="1" s="303">
      <c r="A32" s="263" t="inlineStr">
        <is>
          <t>Батраков Євгеній Олексійович</t>
        </is>
      </c>
      <c r="B32" s="263" t="inlineStr">
        <is>
          <t>асистент (сумісник)</t>
        </is>
      </c>
      <c r="C32" s="263" t="inlineStr">
        <is>
          <t>Інф.</t>
        </is>
      </c>
      <c r="D32" s="263" t="n"/>
      <c r="E32" s="265" t="n"/>
      <c r="F32" s="265" t="n">
        <v>0</v>
      </c>
      <c r="G32" s="265" t="n">
        <v>0</v>
      </c>
      <c r="H32" s="265" t="n">
        <v>0</v>
      </c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</row>
    <row r="33" ht="15.75" customHeight="1" s="303">
      <c r="A33" s="260" t="inlineStr">
        <is>
          <t>Безкоровайний Володимир Валентинович</t>
        </is>
      </c>
      <c r="B33" s="260" t="inlineStr">
        <is>
          <t>професор</t>
        </is>
      </c>
      <c r="C33" s="260" t="inlineStr">
        <is>
          <t>СТ</t>
        </is>
      </c>
      <c r="D33" s="260" t="n"/>
      <c r="E33" s="261" t="n">
        <v>57190427154</v>
      </c>
      <c r="F33" s="262" t="n">
        <v>0</v>
      </c>
      <c r="G33" s="262" t="n">
        <v>5</v>
      </c>
      <c r="H33" s="262" t="n">
        <v>0</v>
      </c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</row>
    <row r="34" ht="15.75" customHeight="1" s="303">
      <c r="A34" s="263" t="inlineStr">
        <is>
          <t>Безкровна Ірина Ігорівна</t>
        </is>
      </c>
      <c r="B34" s="263" t="inlineStr">
        <is>
          <t>асистент (сумісник)</t>
        </is>
      </c>
      <c r="C34" s="263" t="inlineStr">
        <is>
          <t>ШІ</t>
        </is>
      </c>
      <c r="D34" s="263" t="n"/>
      <c r="E34" s="265" t="n"/>
      <c r="F34" s="265" t="n">
        <v>0</v>
      </c>
      <c r="G34" s="265" t="n">
        <v>0</v>
      </c>
      <c r="H34" s="265" t="n">
        <v>0</v>
      </c>
      <c r="I34" s="13" t="n"/>
      <c r="J34" s="13" t="n"/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</row>
    <row r="35" ht="15.75" customHeight="1" s="303">
      <c r="A35" s="260" t="inlineStr">
        <is>
          <t>Безрук Валерій Михайлович</t>
        </is>
      </c>
      <c r="B35" s="260" t="inlineStr">
        <is>
          <t>зав. каф.</t>
        </is>
      </c>
      <c r="C35" s="260" t="inlineStr">
        <is>
          <t>ІМІ</t>
        </is>
      </c>
      <c r="D35" s="260" t="n"/>
      <c r="E35" s="261" t="n">
        <v>15833942400</v>
      </c>
      <c r="F35" s="262" t="n">
        <v>4</v>
      </c>
      <c r="G35" s="262" t="n">
        <v>60</v>
      </c>
      <c r="H35" s="262" t="n">
        <v>51</v>
      </c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</row>
    <row r="36" ht="15.75" customHeight="1" s="303">
      <c r="A36" s="263" t="inlineStr">
        <is>
          <t>Безсонов Олександр Олександрович</t>
        </is>
      </c>
      <c r="B36" s="263" t="inlineStr">
        <is>
          <t>професор</t>
        </is>
      </c>
      <c r="C36" s="263" t="inlineStr">
        <is>
          <t>КІТС</t>
        </is>
      </c>
      <c r="D36" s="263" t="n"/>
      <c r="E36" s="264" t="n">
        <v>8698846100</v>
      </c>
      <c r="F36" s="265" t="n">
        <v>4</v>
      </c>
      <c r="G36" s="265" t="n">
        <v>40</v>
      </c>
      <c r="H36" s="265" t="n">
        <v>56</v>
      </c>
      <c r="I36" s="13" t="n"/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</row>
    <row r="37" ht="15.75" customHeight="1" s="303">
      <c r="A37" s="260" t="inlineStr">
        <is>
          <t>Безугла Ганна Євгенівна</t>
        </is>
      </c>
      <c r="B37" s="260" t="inlineStr">
        <is>
          <t>ст. викл.</t>
        </is>
      </c>
      <c r="C37" s="260" t="inlineStr">
        <is>
          <t>СТ</t>
        </is>
      </c>
      <c r="D37" s="260" t="n"/>
      <c r="E37" s="262" t="n"/>
      <c r="F37" s="262" t="n">
        <v>0</v>
      </c>
      <c r="G37" s="262" t="n">
        <v>0</v>
      </c>
      <c r="H37" s="262" t="n">
        <v>0</v>
      </c>
      <c r="I37" s="13" t="n"/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</row>
    <row r="38" ht="15.75" customHeight="1" s="303">
      <c r="A38" s="263" t="inlineStr">
        <is>
          <t>Бекіров Алі Енверович</t>
        </is>
      </c>
      <c r="B38" s="263" t="inlineStr">
        <is>
          <t>ст. викл. (сумісник)</t>
        </is>
      </c>
      <c r="C38" s="263" t="inlineStr">
        <is>
          <t>АПОТ</t>
        </is>
      </c>
      <c r="D38" s="263" t="n"/>
      <c r="E38" s="264" t="n">
        <v>57189329509</v>
      </c>
      <c r="F38" s="265" t="n">
        <v>5</v>
      </c>
      <c r="G38" s="265" t="n">
        <v>11</v>
      </c>
      <c r="H38" s="265" t="n">
        <v>65</v>
      </c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</row>
    <row r="39" ht="15.75" customHeight="1" s="303">
      <c r="A39" s="260" t="inlineStr">
        <is>
          <t>Бендеберя Геннадій Миколайович</t>
        </is>
      </c>
      <c r="B39" s="260" t="inlineStr">
        <is>
          <t>ст. викл.</t>
        </is>
      </c>
      <c r="C39" s="260" t="inlineStr">
        <is>
          <t>МЕЕПП</t>
        </is>
      </c>
      <c r="D39" s="260" t="n"/>
      <c r="E39" s="261" t="n">
        <v>6505677339</v>
      </c>
      <c r="F39" s="262" t="n">
        <v>1</v>
      </c>
      <c r="G39" s="262" t="n">
        <v>4</v>
      </c>
      <c r="H39" s="262" t="n">
        <v>2</v>
      </c>
      <c r="I39" s="13" t="n"/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</row>
    <row r="40" ht="15.75" customHeight="1" s="303">
      <c r="A40" s="263" t="inlineStr">
        <is>
          <t>Березуцька Наталія Львівна</t>
        </is>
      </c>
      <c r="B40" s="263" t="inlineStr">
        <is>
          <t>доцент</t>
        </is>
      </c>
      <c r="C40" s="263" t="inlineStr">
        <is>
          <t>ОП</t>
        </is>
      </c>
      <c r="D40" s="263" t="n"/>
      <c r="E40" s="264" t="n">
        <v>57204555787</v>
      </c>
      <c r="F40" s="265" t="n">
        <v>1</v>
      </c>
      <c r="G40" s="265" t="n">
        <v>4</v>
      </c>
      <c r="H40" s="265" t="n">
        <v>2</v>
      </c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</row>
    <row r="41" ht="15.75" customHeight="1" s="303">
      <c r="A41" s="260" t="inlineStr">
        <is>
          <t>Бєлова Наталія Віталіївна</t>
        </is>
      </c>
      <c r="B41" s="260" t="inlineStr">
        <is>
          <t>доцент</t>
        </is>
      </c>
      <c r="C41" s="260" t="inlineStr">
        <is>
          <t>Інф.</t>
        </is>
      </c>
      <c r="D41" s="260" t="n"/>
      <c r="E41" s="261" t="n">
        <v>57210063511</v>
      </c>
      <c r="F41" s="262" t="n">
        <v>1</v>
      </c>
      <c r="G41" s="262" t="n">
        <v>2</v>
      </c>
      <c r="H41" s="262" t="n">
        <v>1</v>
      </c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</row>
    <row r="42" ht="15.75" customHeight="1" s="303">
      <c r="A42" s="263" t="inlineStr">
        <is>
          <t>Бєльчева Ганна Володимирівна</t>
        </is>
      </c>
      <c r="B42" s="263" t="inlineStr">
        <is>
          <t>доцент</t>
        </is>
      </c>
      <c r="C42" s="263" t="inlineStr">
        <is>
          <t>МСТ</t>
        </is>
      </c>
      <c r="D42" s="263" t="n"/>
      <c r="E42" s="264" t="n">
        <v>57192820594</v>
      </c>
      <c r="F42" s="265" t="n">
        <v>1</v>
      </c>
      <c r="G42" s="265" t="n">
        <v>4</v>
      </c>
      <c r="H42" s="265" t="n">
        <v>6</v>
      </c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</row>
    <row r="43" ht="15.75" customHeight="1" s="303">
      <c r="A43" s="260" t="inlineStr">
        <is>
          <t>Бєлявцев Вадим Борисович</t>
        </is>
      </c>
      <c r="B43" s="260" t="inlineStr">
        <is>
          <t>доцент</t>
        </is>
      </c>
      <c r="C43" s="260" t="inlineStr">
        <is>
          <t>КРіСТЗІ</t>
        </is>
      </c>
      <c r="D43" s="260" t="n"/>
      <c r="E43" s="261" t="n">
        <v>6602423119</v>
      </c>
      <c r="F43" s="262" t="n">
        <v>0</v>
      </c>
      <c r="G43" s="262" t="n">
        <v>6</v>
      </c>
      <c r="H43" s="262" t="n">
        <v>0</v>
      </c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</row>
    <row r="44" ht="15.75" customHeight="1" s="303">
      <c r="A44" s="263" t="inlineStr">
        <is>
          <t>Бєркутова Тетяна Іванівна</t>
        </is>
      </c>
      <c r="B44" s="263" t="inlineStr">
        <is>
          <t>ст. викл. (сумісник)</t>
        </is>
      </c>
      <c r="C44" s="263" t="inlineStr">
        <is>
          <t>ІМ</t>
        </is>
      </c>
      <c r="D44" s="263" t="n"/>
      <c r="E44" s="265" t="n"/>
      <c r="F44" s="265" t="n">
        <v>0</v>
      </c>
      <c r="G44" s="265" t="n">
        <v>0</v>
      </c>
      <c r="H44" s="265" t="n">
        <v>0</v>
      </c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</row>
    <row r="45" ht="15.75" customHeight="1" s="303">
      <c r="A45" s="260" t="inlineStr">
        <is>
          <t>Бибка Олександр Іванович</t>
        </is>
      </c>
      <c r="B45" s="260" t="inlineStr">
        <is>
          <t>ст. викл.</t>
        </is>
      </c>
      <c r="C45" s="260" t="inlineStr">
        <is>
          <t>ІМІ</t>
        </is>
      </c>
      <c r="D45" s="260" t="n"/>
      <c r="E45" s="262" t="n"/>
      <c r="F45" s="262" t="n">
        <v>0</v>
      </c>
      <c r="G45" s="262" t="n">
        <v>0</v>
      </c>
      <c r="H45" s="262" t="n">
        <v>0</v>
      </c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</row>
    <row r="46" ht="15.75" customHeight="1" s="303">
      <c r="A46" s="263" t="inlineStr">
        <is>
          <t>Бих Анатолій Іванович</t>
        </is>
      </c>
      <c r="B46" s="263" t="inlineStr">
        <is>
          <t>професор</t>
        </is>
      </c>
      <c r="C46" s="263" t="inlineStr">
        <is>
          <t>БМІ</t>
        </is>
      </c>
      <c r="D46" s="263" t="n"/>
      <c r="E46" s="264" t="n">
        <v>6603476868</v>
      </c>
      <c r="F46" s="265" t="n">
        <v>1</v>
      </c>
      <c r="G46" s="265" t="n">
        <v>16</v>
      </c>
      <c r="H46" s="265" t="n">
        <v>43</v>
      </c>
      <c r="I46" s="13" t="n"/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</row>
    <row r="47" ht="15.75" customHeight="1" s="303">
      <c r="A47" s="260" t="inlineStr">
        <is>
          <t>Бібічков Ігор Євгенович</t>
        </is>
      </c>
      <c r="B47" s="260" t="inlineStr">
        <is>
          <t>ст. викл.</t>
        </is>
      </c>
      <c r="C47" s="260" t="inlineStr">
        <is>
          <t>ШІ</t>
        </is>
      </c>
      <c r="D47" s="260" t="n"/>
      <c r="E47" s="261" t="n">
        <v>57196299108</v>
      </c>
      <c r="F47" s="262" t="n">
        <v>0</v>
      </c>
      <c r="G47" s="262" t="n">
        <v>1</v>
      </c>
      <c r="H47" s="262" t="n">
        <v>0</v>
      </c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</row>
    <row r="48" ht="15.75" customHeight="1" s="303">
      <c r="A48" s="263" t="inlineStr">
        <is>
          <t>Бізюк Андрій Валерійович</t>
        </is>
      </c>
      <c r="B48" s="263" t="inlineStr">
        <is>
          <t>доцент</t>
        </is>
      </c>
      <c r="C48" s="263" t="inlineStr">
        <is>
          <t>МСТ</t>
        </is>
      </c>
      <c r="D48" s="263" t="n"/>
      <c r="E48" s="264" t="n">
        <v>57189379882</v>
      </c>
      <c r="F48" s="265" t="n">
        <v>1</v>
      </c>
      <c r="G48" s="265" t="n">
        <v>2</v>
      </c>
      <c r="H48" s="265" t="n">
        <v>1</v>
      </c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</row>
    <row r="49" ht="15.75" customHeight="1" s="303">
      <c r="A49" s="260" t="inlineStr">
        <is>
          <t>Білетченко Юрій Павлович</t>
        </is>
      </c>
      <c r="B49" s="260" t="inlineStr">
        <is>
          <t>ст. викл.</t>
        </is>
      </c>
      <c r="C49" s="260" t="inlineStr">
        <is>
          <t>ЕОМ</t>
        </is>
      </c>
      <c r="D49" s="260" t="n"/>
      <c r="E49" s="262" t="n"/>
      <c r="F49" s="262" t="n">
        <v>0</v>
      </c>
      <c r="G49" s="262" t="n">
        <v>0</v>
      </c>
      <c r="H49" s="262" t="n">
        <v>0</v>
      </c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</row>
    <row r="50" ht="15.75" customHeight="1" s="303">
      <c r="A50" s="263" t="inlineStr">
        <is>
          <t>Білобородова Лариса Дмитрівна</t>
        </is>
      </c>
      <c r="B50" s="263" t="inlineStr">
        <is>
          <t>ст. викл.</t>
        </is>
      </c>
      <c r="C50" s="263" t="inlineStr">
        <is>
          <t>ІМ</t>
        </is>
      </c>
      <c r="D50" s="263" t="n"/>
      <c r="E50" s="265" t="n"/>
      <c r="F50" s="265" t="n">
        <v>0</v>
      </c>
      <c r="G50" s="265" t="n">
        <v>0</v>
      </c>
      <c r="H50" s="265" t="n">
        <v>0</v>
      </c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</row>
    <row r="51" ht="15.75" customHeight="1" s="303">
      <c r="A51" s="260" t="inlineStr">
        <is>
          <t>Білова Тетяна Георгіївна</t>
        </is>
      </c>
      <c r="B51" s="260" t="inlineStr">
        <is>
          <t>доцент</t>
        </is>
      </c>
      <c r="C51" s="260" t="inlineStr">
        <is>
          <t>ІУС</t>
        </is>
      </c>
      <c r="D51" s="260" t="n"/>
      <c r="E51" s="262" t="n"/>
      <c r="F51" s="262" t="n">
        <v>0</v>
      </c>
      <c r="G51" s="262" t="n">
        <v>0</v>
      </c>
      <c r="H51" s="262" t="n">
        <v>0</v>
      </c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</row>
    <row r="52" ht="15.75" customHeight="1" s="303">
      <c r="A52" s="263" t="inlineStr">
        <is>
          <t>Білоус Наталія Валентинівна</t>
        </is>
      </c>
      <c r="B52" s="263" t="inlineStr">
        <is>
          <t>професор</t>
        </is>
      </c>
      <c r="C52" s="263" t="inlineStr">
        <is>
          <t>ПІ</t>
        </is>
      </c>
      <c r="D52" s="263" t="n"/>
      <c r="E52" s="264" t="n">
        <v>56485929300</v>
      </c>
      <c r="F52" s="265" t="n">
        <v>1</v>
      </c>
      <c r="G52" s="265" t="n">
        <v>7</v>
      </c>
      <c r="H52" s="265" t="n">
        <v>4</v>
      </c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</row>
    <row r="53" ht="15.75" customHeight="1" s="303">
      <c r="A53" s="260" t="inlineStr">
        <is>
          <t>Бітченко Олександр Миколайович</t>
        </is>
      </c>
      <c r="B53" s="260" t="inlineStr">
        <is>
          <t>доцент</t>
        </is>
      </c>
      <c r="C53" s="260" t="inlineStr">
        <is>
          <t>РТІКС</t>
        </is>
      </c>
      <c r="D53" s="260" t="n"/>
      <c r="E53" s="261" t="n">
        <v>56439984500</v>
      </c>
      <c r="F53" s="262" t="n">
        <v>1</v>
      </c>
      <c r="G53" s="262" t="n">
        <v>2</v>
      </c>
      <c r="H53" s="262" t="n">
        <v>1</v>
      </c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</row>
    <row r="54" ht="15.75" customHeight="1" s="303">
      <c r="A54" s="263" t="inlineStr">
        <is>
          <t>Бобнєв Роман Олександрович</t>
        </is>
      </c>
      <c r="B54" s="263" t="inlineStr">
        <is>
          <t>ст. викл.</t>
        </is>
      </c>
      <c r="C54" s="263" t="inlineStr">
        <is>
          <t>МІРЕС</t>
        </is>
      </c>
      <c r="D54" s="263" t="n"/>
      <c r="E54" s="264" t="n">
        <v>57193835710</v>
      </c>
      <c r="F54" s="265" t="n">
        <v>1</v>
      </c>
      <c r="G54" s="265" t="n">
        <v>4</v>
      </c>
      <c r="H54" s="265" t="n">
        <v>2</v>
      </c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</row>
    <row r="55" ht="15.75" customHeight="1" s="303">
      <c r="A55" s="260" t="inlineStr">
        <is>
          <t>Бовчалюк Станіслав Ярославович</t>
        </is>
      </c>
      <c r="B55" s="260" t="inlineStr">
        <is>
          <t>доцент</t>
        </is>
      </c>
      <c r="C55" s="260" t="inlineStr">
        <is>
          <t>ЕОМ</t>
        </is>
      </c>
      <c r="D55" s="260" t="n"/>
      <c r="E55" s="261" t="n">
        <v>57200141012</v>
      </c>
      <c r="F55" s="262" t="n">
        <v>0</v>
      </c>
      <c r="G55" s="262" t="n">
        <v>2</v>
      </c>
      <c r="H55" s="262" t="n">
        <v>0</v>
      </c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</row>
    <row r="56" ht="15.75" customHeight="1" s="303">
      <c r="A56" s="263" t="inlineStr">
        <is>
          <t>Богатов Євген Олегович</t>
        </is>
      </c>
      <c r="B56" s="263" t="inlineStr">
        <is>
          <t>асистент</t>
        </is>
      </c>
      <c r="C56" s="263" t="inlineStr">
        <is>
          <t>ІУС</t>
        </is>
      </c>
      <c r="D56" s="263" t="n"/>
      <c r="E56" s="265" t="n"/>
      <c r="F56" s="265" t="n">
        <v>0</v>
      </c>
      <c r="G56" s="265" t="n">
        <v>0</v>
      </c>
      <c r="H56" s="265" t="n">
        <v>0</v>
      </c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</row>
    <row r="57" ht="15.75" customHeight="1" s="303">
      <c r="A57" s="260" t="inlineStr">
        <is>
          <t>Богдан Ольга Миколаївна</t>
        </is>
      </c>
      <c r="B57" s="260" t="inlineStr">
        <is>
          <t>ст. викл.</t>
        </is>
      </c>
      <c r="C57" s="260" t="inlineStr">
        <is>
          <t>ІМ</t>
        </is>
      </c>
      <c r="D57" s="260" t="n"/>
      <c r="E57" s="262" t="n"/>
      <c r="F57" s="262" t="n">
        <v>0</v>
      </c>
      <c r="G57" s="262" t="n">
        <v>0</v>
      </c>
      <c r="H57" s="262" t="n">
        <v>0</v>
      </c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</row>
    <row r="58" ht="15.75" customHeight="1" s="303">
      <c r="A58" s="263" t="inlineStr">
        <is>
          <t>Бодянський Євгеній Володимирович</t>
        </is>
      </c>
      <c r="B58" s="263" t="inlineStr">
        <is>
          <t>професор</t>
        </is>
      </c>
      <c r="C58" s="263" t="inlineStr">
        <is>
          <t>ШІ</t>
        </is>
      </c>
      <c r="D58" s="263" t="n"/>
      <c r="E58" s="264" t="n">
        <v>13105377000</v>
      </c>
      <c r="F58" s="265" t="n">
        <v>18</v>
      </c>
      <c r="G58" s="265" t="n">
        <v>163</v>
      </c>
      <c r="H58" s="265" t="n">
        <v>1022</v>
      </c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</row>
    <row r="59" ht="15.75" customHeight="1" s="303">
      <c r="A59" s="260" t="inlineStr">
        <is>
          <t>Бойко Людмила Юріївна</t>
        </is>
      </c>
      <c r="B59" s="260" t="inlineStr">
        <is>
          <t>ст. викл.</t>
        </is>
      </c>
      <c r="C59" s="260" t="inlineStr">
        <is>
          <t>ВМ</t>
        </is>
      </c>
      <c r="D59" s="260" t="n"/>
      <c r="E59" s="261" t="n">
        <v>57203688726</v>
      </c>
      <c r="F59" s="262" t="n">
        <v>0</v>
      </c>
      <c r="G59" s="262" t="n">
        <v>2</v>
      </c>
      <c r="H59" s="262" t="n">
        <v>0</v>
      </c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</row>
    <row r="60" ht="15.75" customHeight="1" s="303">
      <c r="A60" s="263" t="inlineStr">
        <is>
          <t>Бокарєва Юлія Сергіївна</t>
        </is>
      </c>
      <c r="B60" s="263" t="inlineStr">
        <is>
          <t>ст. викл. (сумісник)</t>
        </is>
      </c>
      <c r="C60" s="263" t="inlineStr">
        <is>
          <t>МСТ</t>
        </is>
      </c>
      <c r="D60" s="263" t="n"/>
      <c r="E60" s="265" t="n"/>
      <c r="F60" s="265" t="n">
        <v>0</v>
      </c>
      <c r="G60" s="265" t="n">
        <v>0</v>
      </c>
      <c r="H60" s="265" t="n">
        <v>0</v>
      </c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</row>
    <row r="61" ht="15.75" customHeight="1" s="303">
      <c r="A61" s="260" t="inlineStr">
        <is>
          <t>Бологова Наталія Миколаївна</t>
        </is>
      </c>
      <c r="B61" s="260" t="inlineStr">
        <is>
          <t>асистент</t>
        </is>
      </c>
      <c r="C61" s="260" t="inlineStr">
        <is>
          <t>ЕОМ</t>
        </is>
      </c>
      <c r="D61" s="260" t="n"/>
      <c r="E61" s="261" t="n">
        <v>57203140922</v>
      </c>
      <c r="F61" s="262" t="n">
        <v>1</v>
      </c>
      <c r="G61" s="262" t="n">
        <v>2</v>
      </c>
      <c r="H61" s="262" t="n">
        <v>14</v>
      </c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</row>
    <row r="62" ht="15.75" customHeight="1" s="303">
      <c r="A62" s="263" t="inlineStr">
        <is>
          <t>Бондар Дмитро Вадимович</t>
        </is>
      </c>
      <c r="B62" s="263" t="inlineStr">
        <is>
          <t>доцент</t>
        </is>
      </c>
      <c r="C62" s="263" t="inlineStr">
        <is>
          <t>ІМІ</t>
        </is>
      </c>
      <c r="D62" s="263" t="n"/>
      <c r="E62" s="264" t="n">
        <v>57206945613</v>
      </c>
      <c r="F62" s="265" t="n">
        <v>0</v>
      </c>
      <c r="G62" s="265" t="n">
        <v>1</v>
      </c>
      <c r="H62" s="265" t="n">
        <v>0</v>
      </c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</row>
    <row r="63" ht="15.75" customHeight="1" s="303">
      <c r="A63" s="260" t="inlineStr">
        <is>
          <t>Бондар Євгенія Юріївна</t>
        </is>
      </c>
      <c r="B63" s="260" t="inlineStr">
        <is>
          <t>доцент</t>
        </is>
      </c>
      <c r="C63" s="260" t="inlineStr">
        <is>
          <t>КРіСТЗІ</t>
        </is>
      </c>
      <c r="D63" s="260" t="n"/>
      <c r="E63" s="261" t="n">
        <v>24447869600</v>
      </c>
      <c r="F63" s="262" t="n">
        <v>0</v>
      </c>
      <c r="G63" s="262" t="n">
        <v>4</v>
      </c>
      <c r="H63" s="262" t="n">
        <v>0</v>
      </c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</row>
    <row r="64" ht="15.75" customHeight="1" s="303">
      <c r="A64" s="263" t="inlineStr">
        <is>
          <t>Бондаренко Ігор Миколайович</t>
        </is>
      </c>
      <c r="B64" s="263" t="inlineStr">
        <is>
          <t>зав. каф.</t>
        </is>
      </c>
      <c r="C64" s="263" t="inlineStr">
        <is>
          <t>МЕЕПП</t>
        </is>
      </c>
      <c r="D64" s="263" t="n"/>
      <c r="E64" s="264" t="n">
        <v>35606859900</v>
      </c>
      <c r="F64" s="265" t="n">
        <v>4</v>
      </c>
      <c r="G64" s="265" t="n">
        <v>42</v>
      </c>
      <c r="H64" s="265" t="n">
        <v>63</v>
      </c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</row>
    <row r="65" ht="15.75" customHeight="1" s="303">
      <c r="A65" s="260" t="inlineStr">
        <is>
          <t>Бондаренко Ігор Станіславович</t>
        </is>
      </c>
      <c r="B65" s="260" t="inlineStr">
        <is>
          <t>асистент</t>
        </is>
      </c>
      <c r="C65" s="260" t="inlineStr">
        <is>
          <t>БМІ</t>
        </is>
      </c>
      <c r="D65" s="260" t="n"/>
      <c r="E65" s="261" t="n">
        <v>36109791700</v>
      </c>
      <c r="F65" s="262" t="n">
        <v>3</v>
      </c>
      <c r="G65" s="262" t="n">
        <v>7</v>
      </c>
      <c r="H65" s="262" t="n">
        <v>34</v>
      </c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</row>
    <row r="66" ht="15.75" customHeight="1" s="303">
      <c r="A66" s="263" t="inlineStr">
        <is>
          <t>Бондарєв Володимир Михайлович</t>
        </is>
      </c>
      <c r="B66" s="263" t="inlineStr">
        <is>
          <t>професор</t>
        </is>
      </c>
      <c r="C66" s="263" t="inlineStr">
        <is>
          <t>ПІ</t>
        </is>
      </c>
      <c r="D66" s="263" t="n"/>
      <c r="E66" s="265" t="n"/>
      <c r="F66" s="265" t="n">
        <v>0</v>
      </c>
      <c r="G66" s="265" t="n">
        <v>0</v>
      </c>
      <c r="H66" s="265" t="n">
        <v>0</v>
      </c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</row>
    <row r="67" ht="15.75" customHeight="1" s="303">
      <c r="A67" s="260" t="inlineStr">
        <is>
          <t>Борисенко Віктор Петрович</t>
        </is>
      </c>
      <c r="B67" s="260" t="inlineStr">
        <is>
          <t>доцент</t>
        </is>
      </c>
      <c r="C67" s="260" t="inlineStr">
        <is>
          <t>ЕОМ</t>
        </is>
      </c>
      <c r="D67" s="260" t="n"/>
      <c r="E67" s="261" t="n">
        <v>57212172025</v>
      </c>
      <c r="F67" s="262" t="n">
        <v>2</v>
      </c>
      <c r="G67" s="262" t="n">
        <v>3</v>
      </c>
      <c r="H67" s="262" t="n">
        <v>6</v>
      </c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</row>
    <row r="68" ht="15.75" customHeight="1" s="303">
      <c r="A68" s="263" t="inlineStr">
        <is>
          <t>Борисенко Тетяна Іванівна</t>
        </is>
      </c>
      <c r="B68" s="263" t="inlineStr">
        <is>
          <t>доцент</t>
        </is>
      </c>
      <c r="C68" s="263" t="inlineStr">
        <is>
          <t>ІУС</t>
        </is>
      </c>
      <c r="D68" s="263" t="n"/>
      <c r="E68" s="265" t="n"/>
      <c r="F68" s="265" t="n">
        <v>0</v>
      </c>
      <c r="G68" s="265" t="n">
        <v>0</v>
      </c>
      <c r="H68" s="265" t="n">
        <v>0</v>
      </c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</row>
    <row r="69" ht="15.75" customHeight="1" s="303">
      <c r="A69" s="260" t="inlineStr">
        <is>
          <t>Бородін Олександр Васильович</t>
        </is>
      </c>
      <c r="B69" s="260" t="inlineStr">
        <is>
          <t>доцент</t>
        </is>
      </c>
      <c r="C69" s="260" t="inlineStr">
        <is>
          <t>МЕЕПП</t>
        </is>
      </c>
      <c r="D69" s="260" t="n"/>
      <c r="E69" s="261" t="n">
        <v>57208081140</v>
      </c>
      <c r="F69" s="262" t="n">
        <v>0</v>
      </c>
      <c r="G69" s="262" t="n">
        <v>1</v>
      </c>
      <c r="H69" s="262" t="n">
        <v>0</v>
      </c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</row>
    <row r="70" ht="15.75" customHeight="1" s="303">
      <c r="A70" s="263" t="inlineStr">
        <is>
          <t>Боцман Ірина Володимирівна</t>
        </is>
      </c>
      <c r="B70" s="263" t="inlineStr">
        <is>
          <t>доцент</t>
        </is>
      </c>
      <c r="C70" s="263" t="inlineStr">
        <is>
          <t>КІТАМ</t>
        </is>
      </c>
      <c r="D70" s="263" t="n"/>
      <c r="E70" s="264" t="n">
        <v>57216435696</v>
      </c>
      <c r="F70" s="265" t="n">
        <v>2</v>
      </c>
      <c r="G70" s="265" t="n">
        <v>11</v>
      </c>
      <c r="H70" s="265" t="n">
        <v>8</v>
      </c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</row>
    <row r="71" ht="15.75" customHeight="1" s="303">
      <c r="A71" s="260" t="inlineStr">
        <is>
          <t>Боцюра Олеся Анатоліївна</t>
        </is>
      </c>
      <c r="B71" s="260" t="inlineStr">
        <is>
          <t>доцент</t>
        </is>
      </c>
      <c r="C71" s="260" t="inlineStr">
        <is>
          <t>ВМ</t>
        </is>
      </c>
      <c r="D71" s="260" t="n"/>
      <c r="E71" s="261" t="n">
        <v>57197855074</v>
      </c>
      <c r="F71" s="262" t="n">
        <v>3</v>
      </c>
      <c r="G71" s="262" t="n">
        <v>10</v>
      </c>
      <c r="H71" s="262" t="n">
        <v>10</v>
      </c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</row>
    <row r="72" ht="15.75" customHeight="1" s="303">
      <c r="A72" s="263" t="inlineStr">
        <is>
          <t>Брагін Ярослав Юрійович</t>
        </is>
      </c>
      <c r="B72" s="263" t="inlineStr">
        <is>
          <t>ст. викл.</t>
        </is>
      </c>
      <c r="C72" s="263" t="inlineStr">
        <is>
          <t>ФВС</t>
        </is>
      </c>
      <c r="D72" s="263" t="n"/>
      <c r="E72" s="265" t="n"/>
      <c r="F72" s="265" t="n">
        <v>0</v>
      </c>
      <c r="G72" s="265" t="n">
        <v>0</v>
      </c>
      <c r="H72" s="265" t="n">
        <v>0</v>
      </c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</row>
    <row r="73" ht="15.75" customHeight="1" s="303">
      <c r="A73" s="260" t="inlineStr">
        <is>
          <t>Бродецький Філіп Анатолійович</t>
        </is>
      </c>
      <c r="B73" s="260" t="inlineStr">
        <is>
          <t>асистент</t>
        </is>
      </c>
      <c r="C73" s="260" t="inlineStr">
        <is>
          <t>Інф.</t>
        </is>
      </c>
      <c r="D73" s="260" t="n"/>
      <c r="E73" s="262" t="n"/>
      <c r="F73" s="262" t="n">
        <v>0</v>
      </c>
      <c r="G73" s="262" t="n">
        <v>0</v>
      </c>
      <c r="H73" s="262" t="n">
        <v>0</v>
      </c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</row>
    <row r="74" ht="15.75" customHeight="1" s="303">
      <c r="A74" s="263" t="inlineStr">
        <is>
          <t>Бронніков Артем Ігорович</t>
        </is>
      </c>
      <c r="B74" s="263" t="inlineStr">
        <is>
          <t>ст. викл.</t>
        </is>
      </c>
      <c r="C74" s="263" t="inlineStr">
        <is>
          <t>КІТАМ</t>
        </is>
      </c>
      <c r="D74" s="263" t="n"/>
      <c r="E74" s="264" t="n">
        <v>57215826354</v>
      </c>
      <c r="F74" s="265" t="n">
        <v>1</v>
      </c>
      <c r="G74" s="265" t="n">
        <v>3</v>
      </c>
      <c r="H74" s="265" t="n">
        <v>3</v>
      </c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</row>
    <row r="75" ht="15.75" customHeight="1" s="303">
      <c r="A75" s="260" t="inlineStr">
        <is>
          <t>Брусенцев Віталій Олександрович</t>
        </is>
      </c>
      <c r="B75" s="260" t="inlineStr">
        <is>
          <t>доцент (сумісник)</t>
        </is>
      </c>
      <c r="C75" s="260" t="inlineStr">
        <is>
          <t>ІУС</t>
        </is>
      </c>
      <c r="D75" s="260" t="n"/>
      <c r="E75" s="262" t="n"/>
      <c r="F75" s="262" t="n">
        <v>0</v>
      </c>
      <c r="G75" s="262" t="n">
        <v>0</v>
      </c>
      <c r="H75" s="262" t="n">
        <v>0</v>
      </c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</row>
    <row r="76" ht="15.75" customHeight="1" s="303">
      <c r="A76" s="263" t="inlineStr">
        <is>
          <t>Брусенцева Надія Олександрівна</t>
        </is>
      </c>
      <c r="B76" s="263" t="inlineStr">
        <is>
          <t>ст. викл.</t>
        </is>
      </c>
      <c r="C76" s="263" t="inlineStr">
        <is>
          <t>МП</t>
        </is>
      </c>
      <c r="D76" s="263" t="n"/>
      <c r="E76" s="265" t="n"/>
      <c r="F76" s="265" t="n">
        <v>0</v>
      </c>
      <c r="G76" s="265" t="n">
        <v>0</v>
      </c>
      <c r="H76" s="265" t="n">
        <v>0</v>
      </c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</row>
    <row r="77" ht="15.75" customHeight="1" s="303">
      <c r="A77" s="260" t="inlineStr">
        <is>
          <t>Буданова Ірина Олександрівна</t>
        </is>
      </c>
      <c r="B77" s="260" t="inlineStr">
        <is>
          <t>ст. викл.</t>
        </is>
      </c>
      <c r="C77" s="260" t="inlineStr">
        <is>
          <t>ІМ</t>
        </is>
      </c>
      <c r="D77" s="260" t="n"/>
      <c r="E77" s="262" t="n"/>
      <c r="F77" s="262" t="n">
        <v>0</v>
      </c>
      <c r="G77" s="262" t="n">
        <v>0</v>
      </c>
      <c r="H77" s="262" t="n">
        <v>0</v>
      </c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</row>
    <row r="78" ht="15.75" customHeight="1" s="303">
      <c r="A78" s="263" t="inlineStr">
        <is>
          <t>Буковська Інна Юріївна</t>
        </is>
      </c>
      <c r="B78" s="263" t="inlineStr">
        <is>
          <t>ст. викл.</t>
        </is>
      </c>
      <c r="C78" s="263" t="inlineStr">
        <is>
          <t>ІМ</t>
        </is>
      </c>
      <c r="D78" s="263" t="n"/>
      <c r="E78" s="265" t="n"/>
      <c r="F78" s="265" t="n">
        <v>0</v>
      </c>
      <c r="G78" s="265" t="n">
        <v>0</v>
      </c>
      <c r="H78" s="265" t="n">
        <v>0</v>
      </c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</row>
    <row r="79" ht="15.75" customHeight="1" s="303">
      <c r="A79" s="260" t="inlineStr">
        <is>
          <t>Булага Вікторія Анатоліївна</t>
        </is>
      </c>
      <c r="B79" s="260" t="inlineStr">
        <is>
          <t>асистент</t>
        </is>
      </c>
      <c r="C79" s="260" t="inlineStr">
        <is>
          <t>КРіСТЗІ</t>
        </is>
      </c>
      <c r="D79" s="260" t="n"/>
      <c r="E79" s="262" t="n"/>
      <c r="F79" s="262" t="n">
        <v>0</v>
      </c>
      <c r="G79" s="262" t="n">
        <v>0</v>
      </c>
      <c r="H79" s="262" t="n">
        <v>0</v>
      </c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</row>
    <row r="80" ht="15.75" customHeight="1" s="303">
      <c r="A80" s="263" t="inlineStr">
        <is>
          <t>Булах Віталій Анатолійович</t>
        </is>
      </c>
      <c r="B80" s="263" t="inlineStr">
        <is>
          <t>асистент</t>
        </is>
      </c>
      <c r="C80" s="263" t="inlineStr">
        <is>
          <t>СТ</t>
        </is>
      </c>
      <c r="D80" s="263" t="n"/>
      <c r="E80" s="264" t="n">
        <v>57203149050</v>
      </c>
      <c r="F80" s="265" t="n">
        <v>8</v>
      </c>
      <c r="G80" s="265" t="n">
        <v>16</v>
      </c>
      <c r="H80" s="265" t="n">
        <v>216</v>
      </c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</row>
    <row r="81" ht="15.75" customHeight="1" s="303">
      <c r="A81" s="260" t="inlineStr">
        <is>
          <t>Буренок Владислав Володимирович</t>
        </is>
      </c>
      <c r="B81" s="260" t="inlineStr">
        <is>
          <t>асистент</t>
        </is>
      </c>
      <c r="C81" s="260" t="inlineStr">
        <is>
          <t>ФОЕТ</t>
        </is>
      </c>
      <c r="D81" s="260" t="n"/>
      <c r="E81" s="262" t="n"/>
      <c r="F81" s="262" t="n">
        <v>0</v>
      </c>
      <c r="G81" s="262" t="n">
        <v>0</v>
      </c>
      <c r="H81" s="262" t="n">
        <v>0</v>
      </c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</row>
    <row r="82" ht="15.75" customHeight="1" s="303">
      <c r="A82" s="263" t="inlineStr">
        <is>
          <t>Бутенко Ніна Семенівна</t>
        </is>
      </c>
      <c r="B82" s="263" t="inlineStr">
        <is>
          <t>ст. викл.</t>
        </is>
      </c>
      <c r="C82" s="263" t="inlineStr">
        <is>
          <t>ВМ</t>
        </is>
      </c>
      <c r="D82" s="263" t="n"/>
      <c r="E82" s="264" t="n">
        <v>57201895842</v>
      </c>
      <c r="F82" s="265" t="n">
        <v>0</v>
      </c>
      <c r="G82" s="265" t="n">
        <v>1</v>
      </c>
      <c r="H82" s="265" t="n">
        <v>0</v>
      </c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</row>
    <row r="83" ht="15.75" customHeight="1" s="303">
      <c r="A83" s="260" t="inlineStr">
        <is>
          <t>В`юхін Даніїл Олександрович</t>
        </is>
      </c>
      <c r="B83" s="260" t="inlineStr">
        <is>
          <t>асистент</t>
        </is>
      </c>
      <c r="C83" s="260" t="inlineStr">
        <is>
          <t>БІТ</t>
        </is>
      </c>
      <c r="D83" s="260" t="n"/>
      <c r="E83" s="262" t="n"/>
      <c r="F83" s="262" t="n">
        <v>0</v>
      </c>
      <c r="G83" s="262" t="n">
        <v>0</v>
      </c>
      <c r="H83" s="262" t="n">
        <v>0</v>
      </c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</row>
    <row r="84" ht="15.75" customHeight="1" s="303">
      <c r="A84" s="263" t="inlineStr">
        <is>
          <t>Валенда Наталя Анатоліївна</t>
        </is>
      </c>
      <c r="B84" s="263" t="inlineStr">
        <is>
          <t>доцент</t>
        </is>
      </c>
      <c r="C84" s="263" t="inlineStr">
        <is>
          <t>ПІ</t>
        </is>
      </c>
      <c r="D84" s="263" t="n"/>
      <c r="E84" s="265" t="n"/>
      <c r="F84" s="265" t="n">
        <v>0</v>
      </c>
      <c r="G84" s="265" t="n">
        <v>0</v>
      </c>
      <c r="H84" s="265" t="n">
        <v>0</v>
      </c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</row>
    <row r="85" ht="15.75" customHeight="1" s="303">
      <c r="A85" s="260" t="inlineStr">
        <is>
          <t>Валійова Тетяна Борисівна</t>
        </is>
      </c>
      <c r="B85" s="260" t="inlineStr">
        <is>
          <t>ст. викл.</t>
        </is>
      </c>
      <c r="C85" s="260" t="inlineStr">
        <is>
          <t>ІМ</t>
        </is>
      </c>
      <c r="D85" s="260" t="n"/>
      <c r="E85" s="262" t="n"/>
      <c r="F85" s="262" t="n">
        <v>0</v>
      </c>
      <c r="G85" s="262" t="n">
        <v>0</v>
      </c>
      <c r="H85" s="262" t="n">
        <v>0</v>
      </c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</row>
    <row r="86" ht="15.75" customHeight="1" s="303">
      <c r="A86" s="263" t="inlineStr">
        <is>
          <t>Ванін Віктор Антонович</t>
        </is>
      </c>
      <c r="B86" s="263" t="inlineStr">
        <is>
          <t>професор (сумісник)</t>
        </is>
      </c>
      <c r="C86" s="263" t="inlineStr">
        <is>
          <t>СТ</t>
        </is>
      </c>
      <c r="D86" s="263" t="n"/>
      <c r="E86" s="265" t="n"/>
      <c r="F86" s="265" t="n">
        <v>0</v>
      </c>
      <c r="G86" s="265" t="n">
        <v>0</v>
      </c>
      <c r="H86" s="265" t="n">
        <v>0</v>
      </c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</row>
    <row r="87" ht="15.75" customHeight="1" s="303">
      <c r="A87" s="260" t="inlineStr">
        <is>
          <t>Василенко Олексій Олександрович</t>
        </is>
      </c>
      <c r="B87" s="260" t="inlineStr">
        <is>
          <t>асистент</t>
        </is>
      </c>
      <c r="C87" s="260" t="inlineStr">
        <is>
          <t>РТІКС</t>
        </is>
      </c>
      <c r="D87" s="260" t="n"/>
      <c r="E87" s="261" t="n">
        <v>56556680000</v>
      </c>
      <c r="F87" s="262" t="n">
        <v>0</v>
      </c>
      <c r="G87" s="262" t="n">
        <v>2</v>
      </c>
      <c r="H87" s="262" t="n">
        <v>0</v>
      </c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</row>
    <row r="88" ht="15.75" customHeight="1" s="303">
      <c r="A88" s="263" t="inlineStr">
        <is>
          <t>Васильєв Юрій Сергійович</t>
        </is>
      </c>
      <c r="B88" s="263" t="inlineStr">
        <is>
          <t>ст. викл.</t>
        </is>
      </c>
      <c r="C88" s="263" t="inlineStr">
        <is>
          <t>МЕЕПП</t>
        </is>
      </c>
      <c r="D88" s="263" t="n"/>
      <c r="E88" s="264" t="n">
        <v>36683515900</v>
      </c>
      <c r="F88" s="265" t="n">
        <v>2</v>
      </c>
      <c r="G88" s="265" t="n">
        <v>6</v>
      </c>
      <c r="H88" s="265" t="n">
        <v>5</v>
      </c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</row>
    <row r="89" ht="15.75" customHeight="1" s="303">
      <c r="A89" s="260" t="inlineStr">
        <is>
          <t>Васильцова Наталія Володимирівна</t>
        </is>
      </c>
      <c r="B89" s="260" t="inlineStr">
        <is>
          <t>професор</t>
        </is>
      </c>
      <c r="C89" s="260" t="inlineStr">
        <is>
          <t>ІУС</t>
        </is>
      </c>
      <c r="D89" s="260" t="n"/>
      <c r="E89" s="261" t="n">
        <v>57200814918</v>
      </c>
      <c r="F89" s="262" t="n">
        <v>1</v>
      </c>
      <c r="G89" s="262" t="n">
        <v>2</v>
      </c>
      <c r="H89" s="262" t="n">
        <v>3</v>
      </c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</row>
    <row r="90" ht="15.75" customHeight="1" s="303">
      <c r="A90" s="263" t="inlineStr">
        <is>
          <t>Васянович Анатолій Володимирович</t>
        </is>
      </c>
      <c r="B90" s="257" t="inlineStr">
        <is>
          <t>професор (сумісник)</t>
        </is>
      </c>
      <c r="C90" s="263" t="inlineStr">
        <is>
          <t>ФОЕТ</t>
        </is>
      </c>
      <c r="D90" s="263" t="n"/>
      <c r="E90" s="264" t="n">
        <v>6505759579</v>
      </c>
      <c r="F90" s="265" t="n">
        <v>2</v>
      </c>
      <c r="G90" s="265" t="n">
        <v>7</v>
      </c>
      <c r="H90" s="265" t="n">
        <v>13</v>
      </c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</row>
    <row r="91" ht="15.75" customHeight="1" s="303">
      <c r="A91" s="260" t="inlineStr">
        <is>
          <t>Величко Анатолій Федорович</t>
        </is>
      </c>
      <c r="B91" s="260" t="inlineStr">
        <is>
          <t>професор (сумісник)</t>
        </is>
      </c>
      <c r="C91" s="260" t="inlineStr">
        <is>
          <t>КРіСТЗІ,РТІКС</t>
        </is>
      </c>
      <c r="D91" s="260" t="n"/>
      <c r="E91" s="262" t="n"/>
      <c r="F91" s="262" t="n">
        <v>0</v>
      </c>
      <c r="G91" s="262" t="n">
        <v>0</v>
      </c>
      <c r="H91" s="262" t="n">
        <v>0</v>
      </c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</row>
    <row r="92" ht="15.75" customHeight="1" s="303">
      <c r="A92" s="263" t="inlineStr">
        <is>
          <t>Вергун Тетяна Іванівна</t>
        </is>
      </c>
      <c r="B92" s="263" t="inlineStr">
        <is>
          <t>ст. викл.</t>
        </is>
      </c>
      <c r="C92" s="263" t="inlineStr">
        <is>
          <t>ІМ</t>
        </is>
      </c>
      <c r="D92" s="263" t="n"/>
      <c r="E92" s="265" t="n"/>
      <c r="F92" s="265" t="n">
        <v>0</v>
      </c>
      <c r="G92" s="265" t="n">
        <v>0</v>
      </c>
      <c r="H92" s="265" t="n">
        <v>0</v>
      </c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</row>
    <row r="93" ht="15.75" customHeight="1" s="303">
      <c r="A93" s="260" t="inlineStr">
        <is>
          <t>Вертій Олексій Олексійович</t>
        </is>
      </c>
      <c r="B93" s="260" t="inlineStr">
        <is>
          <t>професор</t>
        </is>
      </c>
      <c r="C93" s="260" t="inlineStr">
        <is>
          <t>ФОЕТ</t>
        </is>
      </c>
      <c r="D93" s="260" t="n"/>
      <c r="E93" s="261" t="n">
        <v>35577652100</v>
      </c>
      <c r="F93" s="262" t="n">
        <v>10</v>
      </c>
      <c r="G93" s="262" t="n">
        <v>185</v>
      </c>
      <c r="H93" s="262" t="n">
        <v>515</v>
      </c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</row>
    <row r="94" ht="15.75" customHeight="1" s="303">
      <c r="A94" s="263" t="inlineStr">
        <is>
          <t>Верясова Ганна Миколаївна</t>
        </is>
      </c>
      <c r="B94" s="263" t="inlineStr">
        <is>
          <t>ст. викл.</t>
        </is>
      </c>
      <c r="C94" s="263" t="inlineStr">
        <is>
          <t>ЕК</t>
        </is>
      </c>
      <c r="D94" s="263" t="n"/>
      <c r="E94" s="264" t="n">
        <v>56669967900</v>
      </c>
      <c r="F94" s="265" t="n">
        <v>1</v>
      </c>
      <c r="G94" s="265" t="n">
        <v>2</v>
      </c>
      <c r="H94" s="265" t="n">
        <v>1</v>
      </c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</row>
    <row r="95" ht="15.75" customHeight="1" s="303">
      <c r="A95" s="260" t="inlineStr">
        <is>
          <t>Вечірська Ірина Дмитрівна</t>
        </is>
      </c>
      <c r="B95" s="260" t="inlineStr">
        <is>
          <t>доцент</t>
        </is>
      </c>
      <c r="C95" s="260" t="inlineStr">
        <is>
          <t>Інф.</t>
        </is>
      </c>
      <c r="D95" s="260" t="n"/>
      <c r="E95" s="261" t="n">
        <v>56440024900</v>
      </c>
      <c r="F95" s="262" t="n">
        <v>2</v>
      </c>
      <c r="G95" s="262" t="n">
        <v>5</v>
      </c>
      <c r="H95" s="262" t="n">
        <v>10</v>
      </c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</row>
    <row r="96" ht="15.75" customHeight="1" s="303">
      <c r="A96" s="263" t="inlineStr">
        <is>
          <t>Вечур Олександр Володимирович</t>
        </is>
      </c>
      <c r="B96" s="263" t="inlineStr">
        <is>
          <t>доцент</t>
        </is>
      </c>
      <c r="C96" s="263" t="inlineStr">
        <is>
          <t>ПІ</t>
        </is>
      </c>
      <c r="D96" s="263" t="n"/>
      <c r="E96" s="264" t="n">
        <v>56940725900</v>
      </c>
      <c r="F96" s="265" t="n">
        <v>0</v>
      </c>
      <c r="G96" s="265" t="n">
        <v>1</v>
      </c>
      <c r="H96" s="265" t="n">
        <v>0</v>
      </c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</row>
    <row r="97" ht="15.75" customHeight="1" s="303">
      <c r="A97" s="260" t="inlineStr">
        <is>
          <t>Вишняк Михайло Юрійович</t>
        </is>
      </c>
      <c r="B97" s="260" t="inlineStr">
        <is>
          <t>професор</t>
        </is>
      </c>
      <c r="C97" s="260" t="inlineStr">
        <is>
          <t>СТ</t>
        </is>
      </c>
      <c r="D97" s="260" t="n"/>
      <c r="E97" s="262" t="n"/>
      <c r="F97" s="262" t="n">
        <v>0</v>
      </c>
      <c r="G97" s="262" t="n">
        <v>0</v>
      </c>
      <c r="H97" s="262" t="n">
        <v>0</v>
      </c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</row>
    <row r="98" ht="15.75" customHeight="1" s="303">
      <c r="A98" s="263" t="inlineStr">
        <is>
          <t>Вишнякова Юлія Валентинівна</t>
        </is>
      </c>
      <c r="B98" s="263" t="inlineStr">
        <is>
          <t>ст. викл.</t>
        </is>
      </c>
      <c r="C98" s="263" t="inlineStr">
        <is>
          <t>КРіСТЗІ</t>
        </is>
      </c>
      <c r="D98" s="263" t="n"/>
      <c r="E98" s="264" t="n">
        <v>55225659400</v>
      </c>
      <c r="F98" s="265" t="n">
        <v>1</v>
      </c>
      <c r="G98" s="265" t="n">
        <v>5</v>
      </c>
      <c r="H98" s="265" t="n">
        <v>7</v>
      </c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</row>
    <row r="99" ht="15.75" customHeight="1" s="303">
      <c r="A99" s="260" t="inlineStr">
        <is>
          <t>Вітько Олександра Валеріївна</t>
        </is>
      </c>
      <c r="B99" s="260" t="inlineStr">
        <is>
          <t>доцент</t>
        </is>
      </c>
      <c r="C99" s="260" t="inlineStr">
        <is>
          <t>ШІ</t>
        </is>
      </c>
      <c r="D99" s="260" t="n"/>
      <c r="E99" s="261" t="n">
        <v>6506666531</v>
      </c>
      <c r="F99" s="262" t="n">
        <v>2</v>
      </c>
      <c r="G99" s="262" t="n">
        <v>2</v>
      </c>
      <c r="H99" s="262" t="n">
        <v>12</v>
      </c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</row>
    <row r="100" ht="15.75" customHeight="1" s="303">
      <c r="A100" s="263" t="inlineStr">
        <is>
          <t>Власенко Лариса Андріївна</t>
        </is>
      </c>
      <c r="B100" s="263" t="inlineStr">
        <is>
          <t>професор</t>
        </is>
      </c>
      <c r="C100" s="263" t="inlineStr">
        <is>
          <t>ПІ</t>
        </is>
      </c>
      <c r="D100" s="263" t="n"/>
      <c r="E100" s="264" t="n">
        <v>7007051102</v>
      </c>
      <c r="F100" s="265" t="n">
        <v>7</v>
      </c>
      <c r="G100" s="265" t="n">
        <v>38</v>
      </c>
      <c r="H100" s="265" t="n">
        <v>136</v>
      </c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</row>
    <row r="101" ht="15.75" customHeight="1" s="303">
      <c r="A101" s="267" t="inlineStr">
        <is>
          <t>Власов Андрій Володимирович</t>
        </is>
      </c>
      <c r="B101" s="267" t="inlineStr">
        <is>
          <t>ст. викл. (сумісник)</t>
        </is>
      </c>
      <c r="C101" s="267" t="inlineStr">
        <is>
          <t>БІТ</t>
        </is>
      </c>
      <c r="D101" s="267" t="n"/>
      <c r="E101" s="268" t="n">
        <v>57214130791</v>
      </c>
      <c r="F101" s="269" t="n">
        <v>1</v>
      </c>
      <c r="G101" s="269" t="n">
        <v>4</v>
      </c>
      <c r="H101" s="269" t="n">
        <v>4</v>
      </c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</row>
    <row r="102" ht="15.75" customHeight="1" s="303">
      <c r="A102" s="257" t="inlineStr">
        <is>
          <t>Власова Вікторія Олександрівна</t>
        </is>
      </c>
      <c r="B102" s="257" t="inlineStr">
        <is>
          <t>доцент</t>
        </is>
      </c>
      <c r="C102" s="257" t="inlineStr">
        <is>
          <t>ІМІ</t>
        </is>
      </c>
      <c r="D102" s="257" t="n"/>
      <c r="E102" s="258" t="n">
        <v>55976299700</v>
      </c>
      <c r="F102" s="259" t="n">
        <v>1</v>
      </c>
      <c r="G102" s="259" t="n">
        <v>5</v>
      </c>
      <c r="H102" s="259" t="n">
        <v>2</v>
      </c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</row>
    <row r="103" ht="15.75" customHeight="1" s="303">
      <c r="A103" s="267" t="inlineStr">
        <is>
          <t>Вовк Олександр Володимирович</t>
        </is>
      </c>
      <c r="B103" s="267" t="inlineStr">
        <is>
          <t>доцент</t>
        </is>
      </c>
      <c r="C103" s="267" t="inlineStr">
        <is>
          <t>МСТ</t>
        </is>
      </c>
      <c r="D103" s="267" t="n"/>
      <c r="E103" s="269" t="n"/>
      <c r="F103" s="269" t="n">
        <v>0</v>
      </c>
      <c r="G103" s="269" t="n">
        <v>0</v>
      </c>
      <c r="H103" s="269" t="n">
        <v>0</v>
      </c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</row>
    <row r="104" ht="15.75" customHeight="1" s="303">
      <c r="A104" s="263" t="inlineStr">
        <is>
          <t>Волк Максим Олександрович</t>
        </is>
      </c>
      <c r="B104" s="263" t="inlineStr">
        <is>
          <t>професор</t>
        </is>
      </c>
      <c r="C104" s="263" t="inlineStr">
        <is>
          <t>ЕОМ</t>
        </is>
      </c>
      <c r="D104" s="263" t="n"/>
      <c r="E104" s="264" t="n">
        <v>9636701100</v>
      </c>
      <c r="F104" s="265" t="n">
        <v>3</v>
      </c>
      <c r="G104" s="265" t="n">
        <v>10</v>
      </c>
      <c r="H104" s="265" t="n">
        <v>20</v>
      </c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</row>
    <row r="105" ht="15.75" customHeight="1" s="303">
      <c r="A105" s="260" t="inlineStr">
        <is>
          <t>Волотка Вадим Сергійович</t>
        </is>
      </c>
      <c r="B105" s="260" t="inlineStr">
        <is>
          <t>асистент</t>
        </is>
      </c>
      <c r="C105" s="260" t="inlineStr">
        <is>
          <t>ІКІ</t>
        </is>
      </c>
      <c r="D105" s="260" t="n"/>
      <c r="E105" s="261" t="n">
        <v>56486144100</v>
      </c>
      <c r="F105" s="262" t="n">
        <v>2</v>
      </c>
      <c r="G105" s="262" t="n">
        <v>4</v>
      </c>
      <c r="H105" s="262" t="n">
        <v>14</v>
      </c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</row>
    <row r="106" ht="15.75" customHeight="1" s="303">
      <c r="A106" s="263" t="inlineStr">
        <is>
          <t>Волощук Олена Борисівна</t>
        </is>
      </c>
      <c r="B106" s="263" t="inlineStr">
        <is>
          <t>доцент</t>
        </is>
      </c>
      <c r="C106" s="263" t="inlineStr">
        <is>
          <t>ШІ</t>
        </is>
      </c>
      <c r="D106" s="263" t="n"/>
      <c r="E106" s="264" t="n">
        <v>57207762084</v>
      </c>
      <c r="F106" s="265" t="n">
        <v>2</v>
      </c>
      <c r="G106" s="265" t="n">
        <v>3</v>
      </c>
      <c r="H106" s="265" t="n">
        <v>11</v>
      </c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</row>
    <row r="107" ht="15.75" customHeight="1" s="303">
      <c r="A107" s="260" t="inlineStr">
        <is>
          <t>Воргуль Олександр Васильович</t>
        </is>
      </c>
      <c r="B107" s="260" t="inlineStr">
        <is>
          <t>доцент</t>
        </is>
      </c>
      <c r="C107" s="260" t="inlineStr">
        <is>
          <t>МТС</t>
        </is>
      </c>
      <c r="D107" s="260" t="n"/>
      <c r="E107" s="261" t="n">
        <v>15077523700</v>
      </c>
      <c r="F107" s="262" t="n">
        <v>3</v>
      </c>
      <c r="G107" s="262" t="n">
        <v>11</v>
      </c>
      <c r="H107" s="262" t="n">
        <v>26</v>
      </c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</row>
    <row r="108" ht="15.75" customHeight="1" s="303">
      <c r="A108" s="263" t="inlineStr">
        <is>
          <t>Вороний Максим Пилипович</t>
        </is>
      </c>
      <c r="B108" s="263" t="inlineStr">
        <is>
          <t>ст. викл.</t>
        </is>
      </c>
      <c r="C108" s="263" t="inlineStr">
        <is>
          <t>СІ</t>
        </is>
      </c>
      <c r="D108" s="263" t="n"/>
      <c r="E108" s="265" t="n"/>
      <c r="F108" s="265" t="n">
        <v>0</v>
      </c>
      <c r="G108" s="265" t="n">
        <v>0</v>
      </c>
      <c r="H108" s="265" t="n">
        <v>0</v>
      </c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</row>
    <row r="109" ht="15.75" customHeight="1" s="303">
      <c r="A109" s="260" t="inlineStr">
        <is>
          <t>Ворочек Ольга Григорівна</t>
        </is>
      </c>
      <c r="B109" s="260" t="inlineStr">
        <is>
          <t>доцент</t>
        </is>
      </c>
      <c r="C109" s="260" t="inlineStr">
        <is>
          <t>ПІ</t>
        </is>
      </c>
      <c r="D109" s="260" t="n"/>
      <c r="E109" s="261" t="n">
        <v>56618685100</v>
      </c>
      <c r="F109" s="262" t="n">
        <v>3</v>
      </c>
      <c r="G109" s="262" t="n">
        <v>12</v>
      </c>
      <c r="H109" s="262" t="n">
        <v>46</v>
      </c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</row>
    <row r="110" ht="15.75" customHeight="1" s="303">
      <c r="A110" s="263" t="inlineStr">
        <is>
          <t>Гавва Дмитро Сергійович</t>
        </is>
      </c>
      <c r="B110" s="263" t="inlineStr">
        <is>
          <t>доцент</t>
        </is>
      </c>
      <c r="C110" s="263" t="inlineStr">
        <is>
          <t>КРіСТЗІ</t>
        </is>
      </c>
      <c r="D110" s="263" t="n"/>
      <c r="E110" s="264" t="n">
        <v>8214864300</v>
      </c>
      <c r="F110" s="265" t="n">
        <v>2</v>
      </c>
      <c r="G110" s="265" t="n">
        <v>18</v>
      </c>
      <c r="H110" s="265" t="n">
        <v>14</v>
      </c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</row>
    <row r="111" ht="15.75" customHeight="1" s="303">
      <c r="A111" s="260" t="inlineStr">
        <is>
          <t>Гадецька Світлана Вікторівна</t>
        </is>
      </c>
      <c r="B111" s="260" t="inlineStr">
        <is>
          <t>доцент (сумісник)</t>
        </is>
      </c>
      <c r="C111" s="260" t="inlineStr">
        <is>
          <t>БМІ</t>
        </is>
      </c>
      <c r="D111" s="260" t="n"/>
      <c r="E111" s="261" t="n">
        <v>57203515764</v>
      </c>
      <c r="F111" s="262" t="n">
        <v>2</v>
      </c>
      <c r="G111" s="262" t="n">
        <v>8</v>
      </c>
      <c r="H111" s="262" t="n">
        <v>12</v>
      </c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</row>
    <row r="112" ht="15.75" customHeight="1" s="303">
      <c r="A112" s="263" t="inlineStr">
        <is>
          <t>Галайченко Олена Миколаївна</t>
        </is>
      </c>
      <c r="B112" s="263" t="inlineStr">
        <is>
          <t>доцент</t>
        </is>
      </c>
      <c r="C112" s="263" t="inlineStr">
        <is>
          <t>БМІ</t>
        </is>
      </c>
      <c r="D112" s="263" t="n"/>
      <c r="E112" s="265" t="n"/>
      <c r="F112" s="265" t="n">
        <v>0</v>
      </c>
      <c r="G112" s="265" t="n">
        <v>0</v>
      </c>
      <c r="H112" s="265" t="n">
        <v>0</v>
      </c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</row>
    <row r="113" ht="15.75" customHeight="1" s="303">
      <c r="A113" s="260" t="inlineStr">
        <is>
          <t>Галат Олександр Борисович</t>
        </is>
      </c>
      <c r="B113" s="260" t="inlineStr">
        <is>
          <t>доцент</t>
        </is>
      </c>
      <c r="C113" s="260" t="inlineStr">
        <is>
          <t>МЕЕПП</t>
        </is>
      </c>
      <c r="D113" s="260" t="n"/>
      <c r="E113" s="261" t="n">
        <v>57008866400</v>
      </c>
      <c r="F113" s="262" t="n">
        <v>1</v>
      </c>
      <c r="G113" s="262" t="n">
        <v>6</v>
      </c>
      <c r="H113" s="262" t="n">
        <v>3</v>
      </c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</row>
    <row r="114" ht="15.75" customHeight="1" s="303">
      <c r="A114" s="263" t="inlineStr">
        <is>
          <t>Галкін Павло Вікторович</t>
        </is>
      </c>
      <c r="B114" s="263" t="inlineStr">
        <is>
          <t>ст. викл.</t>
        </is>
      </c>
      <c r="C114" s="263" t="inlineStr">
        <is>
          <t>ПЕЕА</t>
        </is>
      </c>
      <c r="D114" s="263" t="n"/>
      <c r="E114" s="264" t="n">
        <v>57189250222</v>
      </c>
      <c r="F114" s="265" t="n">
        <v>6</v>
      </c>
      <c r="G114" s="265" t="n">
        <v>15</v>
      </c>
      <c r="H114" s="265" t="n">
        <v>61</v>
      </c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</row>
    <row r="115" ht="15.75" customHeight="1" s="303">
      <c r="A115" s="260" t="inlineStr">
        <is>
          <t>Галуза Олексій Анатолійович</t>
        </is>
      </c>
      <c r="B115" s="260" t="inlineStr">
        <is>
          <t>професор (сумісник)</t>
        </is>
      </c>
      <c r="C115" s="260" t="inlineStr">
        <is>
          <t>ПІ</t>
        </is>
      </c>
      <c r="D115" s="260" t="n"/>
      <c r="E115" s="261" t="n">
        <v>6603590390</v>
      </c>
      <c r="F115" s="262" t="n">
        <v>11</v>
      </c>
      <c r="G115" s="262" t="n">
        <v>59</v>
      </c>
      <c r="H115" s="262" t="n">
        <v>236</v>
      </c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</row>
    <row r="116" ht="15.75" customHeight="1" s="303">
      <c r="A116" s="263" t="inlineStr">
        <is>
          <t>Ганшин Дмитро Геннадійович</t>
        </is>
      </c>
      <c r="B116" s="263" t="inlineStr">
        <is>
          <t>ст. викл.</t>
        </is>
      </c>
      <c r="C116" s="263" t="inlineStr">
        <is>
          <t>РТІКС</t>
        </is>
      </c>
      <c r="D116" s="263" t="n"/>
      <c r="E116" s="264" t="n">
        <v>57191956780</v>
      </c>
      <c r="F116" s="265" t="n">
        <v>0</v>
      </c>
      <c r="G116" s="265" t="n">
        <v>1</v>
      </c>
      <c r="H116" s="265" t="n">
        <v>0</v>
      </c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</row>
    <row r="117" ht="15.75" customHeight="1" s="303">
      <c r="A117" s="260" t="inlineStr">
        <is>
          <t>Ганшина Вікторія Віталіївна</t>
        </is>
      </c>
      <c r="B117" s="260" t="inlineStr">
        <is>
          <t>ст. викл.</t>
        </is>
      </c>
      <c r="C117" s="260" t="inlineStr">
        <is>
          <t>ФВС</t>
        </is>
      </c>
      <c r="D117" s="260" t="n"/>
      <c r="E117" s="262" t="n"/>
      <c r="F117" s="262" t="n">
        <v>0</v>
      </c>
      <c r="G117" s="262" t="n">
        <v>0</v>
      </c>
      <c r="H117" s="262" t="n">
        <v>0</v>
      </c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</row>
    <row r="118" ht="15.75" customHeight="1" s="303">
      <c r="A118" s="263" t="inlineStr">
        <is>
          <t>Гарбар Марина Артурівна</t>
        </is>
      </c>
      <c r="B118" s="263" t="inlineStr">
        <is>
          <t>ст. викл.</t>
        </is>
      </c>
      <c r="C118" s="263" t="inlineStr">
        <is>
          <t>Укр.</t>
        </is>
      </c>
      <c r="D118" s="263" t="n"/>
      <c r="E118" s="265" t="n"/>
      <c r="F118" s="265" t="n">
        <v>0</v>
      </c>
      <c r="G118" s="265" t="n">
        <v>0</v>
      </c>
      <c r="H118" s="265" t="n">
        <v>0</v>
      </c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</row>
    <row r="119" ht="15.75" customHeight="1" s="303">
      <c r="A119" s="260" t="inlineStr">
        <is>
          <t>Гвоздинський Анатолій Миколайович</t>
        </is>
      </c>
      <c r="B119" s="260" t="inlineStr">
        <is>
          <t>професор</t>
        </is>
      </c>
      <c r="C119" s="260" t="inlineStr">
        <is>
          <t>ШІ</t>
        </is>
      </c>
      <c r="D119" s="260" t="n"/>
      <c r="E119" s="262" t="n"/>
      <c r="F119" s="262" t="n">
        <v>0</v>
      </c>
      <c r="G119" s="262" t="n">
        <v>0</v>
      </c>
      <c r="H119" s="262" t="n">
        <v>0</v>
      </c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</row>
    <row r="120" ht="15.75" customHeight="1" s="303">
      <c r="A120" s="263" t="inlineStr">
        <is>
          <t>Гелета Діана Дмитрівна</t>
        </is>
      </c>
      <c r="B120" s="263" t="inlineStr">
        <is>
          <t>ст. викл.</t>
        </is>
      </c>
      <c r="C120" s="263" t="inlineStr">
        <is>
          <t>ФВС</t>
        </is>
      </c>
      <c r="D120" s="263" t="n"/>
      <c r="E120" s="265" t="n"/>
      <c r="F120" s="265" t="n">
        <v>0</v>
      </c>
      <c r="G120" s="265" t="n">
        <v>0</v>
      </c>
      <c r="H120" s="265" t="n">
        <v>0</v>
      </c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</row>
    <row r="121" ht="15.75" customHeight="1" s="303">
      <c r="A121" s="260" t="inlineStr">
        <is>
          <t>Герасимчук Тетяна Володимирівна</t>
        </is>
      </c>
      <c r="B121" s="260" t="inlineStr">
        <is>
          <t>ст. викл (сумісник)</t>
        </is>
      </c>
      <c r="C121" s="260" t="inlineStr">
        <is>
          <t>ІМ</t>
        </is>
      </c>
      <c r="D121" s="260" t="n"/>
      <c r="E121" s="262" t="n"/>
      <c r="F121" s="262" t="n">
        <v>0</v>
      </c>
      <c r="G121" s="262" t="n">
        <v>0</v>
      </c>
      <c r="H121" s="262" t="n">
        <v>0</v>
      </c>
      <c r="I121" s="13" t="n"/>
      <c r="J121" s="13" t="n"/>
      <c r="K121" s="13" t="n"/>
      <c r="L121" s="13" t="n"/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</row>
    <row r="122" ht="15.75" customHeight="1" s="303">
      <c r="A122" s="263" t="inlineStr">
        <is>
          <t>Гибкіна Надія Валентинівна</t>
        </is>
      </c>
      <c r="B122" s="263" t="inlineStr">
        <is>
          <t>доцент</t>
        </is>
      </c>
      <c r="C122" s="263" t="inlineStr">
        <is>
          <t>ПМ</t>
        </is>
      </c>
      <c r="D122" s="263" t="n"/>
      <c r="E122" s="265" t="n"/>
      <c r="F122" s="265" t="n">
        <v>0</v>
      </c>
      <c r="G122" s="265" t="n">
        <v>0</v>
      </c>
      <c r="H122" s="265" t="n">
        <v>0</v>
      </c>
      <c r="I122" s="13" t="n"/>
      <c r="J122" s="13" t="n"/>
      <c r="K122" s="13" t="n"/>
      <c r="L122" s="13" t="n"/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</row>
    <row r="123" ht="15.75" customHeight="1" s="303">
      <c r="A123" s="260" t="inlineStr">
        <is>
          <t>Гладкоскок Іван Данилович</t>
        </is>
      </c>
      <c r="B123" s="260" t="inlineStr">
        <is>
          <t>доцент</t>
        </is>
      </c>
      <c r="C123" s="260" t="inlineStr">
        <is>
          <t>КРіСТЗІ</t>
        </is>
      </c>
      <c r="D123" s="260" t="n"/>
      <c r="E123" s="261" t="n">
        <v>6506789308</v>
      </c>
      <c r="F123" s="262" t="n">
        <v>0</v>
      </c>
      <c r="G123" s="262" t="n">
        <v>2</v>
      </c>
      <c r="H123" s="262" t="n">
        <v>0</v>
      </c>
      <c r="I123" s="13" t="n"/>
      <c r="J123" s="13" t="n"/>
      <c r="K123" s="13" t="n"/>
      <c r="L123" s="13" t="n"/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</row>
    <row r="124" ht="15.75" customHeight="1" s="303">
      <c r="A124" s="263" t="inlineStr">
        <is>
          <t>Глубока Світлана Володимирівна</t>
        </is>
      </c>
      <c r="B124" s="263" t="inlineStr">
        <is>
          <t>ст. викл.</t>
        </is>
      </c>
      <c r="C124" s="263" t="inlineStr">
        <is>
          <t>ІМ</t>
        </is>
      </c>
      <c r="D124" s="263" t="n"/>
      <c r="E124" s="265" t="n"/>
      <c r="F124" s="265" t="n">
        <v>0</v>
      </c>
      <c r="G124" s="265" t="n">
        <v>0</v>
      </c>
      <c r="H124" s="265" t="n">
        <v>0</v>
      </c>
      <c r="I124" s="13" t="n"/>
      <c r="J124" s="13" t="n"/>
      <c r="K124" s="13" t="n"/>
      <c r="L124" s="13" t="n"/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</row>
    <row r="125" ht="15.75" customHeight="1" s="303">
      <c r="A125" s="260" t="inlineStr">
        <is>
          <t>Глухов Олег Вікторович</t>
        </is>
      </c>
      <c r="B125" s="260" t="inlineStr">
        <is>
          <t>ст. викл.</t>
        </is>
      </c>
      <c r="C125" s="260" t="inlineStr">
        <is>
          <t>МЕЕПП</t>
        </is>
      </c>
      <c r="D125" s="260" t="n"/>
      <c r="E125" s="261" t="n">
        <v>57211012172</v>
      </c>
      <c r="F125" s="262" t="n">
        <v>2</v>
      </c>
      <c r="G125" s="262" t="n">
        <v>18</v>
      </c>
      <c r="H125" s="262" t="n">
        <v>11</v>
      </c>
      <c r="I125" s="13" t="n"/>
      <c r="J125" s="13" t="n"/>
      <c r="K125" s="13" t="n"/>
      <c r="L125" s="13" t="n"/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</row>
    <row r="126" ht="15.75" customHeight="1" s="303">
      <c r="A126" s="263" t="inlineStr">
        <is>
          <t>Гнатенко Катерина Володимирівна</t>
        </is>
      </c>
      <c r="B126" s="263" t="inlineStr">
        <is>
          <t>ст. викл. (сумісник)</t>
        </is>
      </c>
      <c r="C126" s="263" t="inlineStr">
        <is>
          <t>МП</t>
        </is>
      </c>
      <c r="D126" s="263" t="n"/>
      <c r="E126" s="265" t="n"/>
      <c r="F126" s="265" t="n">
        <v>0</v>
      </c>
      <c r="G126" s="265" t="n">
        <v>0</v>
      </c>
      <c r="H126" s="265" t="n">
        <v>0</v>
      </c>
      <c r="I126" s="13" t="n"/>
      <c r="J126" s="13" t="n"/>
      <c r="K126" s="13" t="n"/>
      <c r="L126" s="13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</row>
    <row r="127" ht="15.75" customHeight="1" s="303">
      <c r="A127" s="260" t="inlineStr">
        <is>
          <t>Гнатенко Олександр Сергійович</t>
        </is>
      </c>
      <c r="B127" s="260" t="inlineStr">
        <is>
          <t>ст. викл.</t>
        </is>
      </c>
      <c r="C127" s="260" t="inlineStr">
        <is>
          <t>ФОЕТ</t>
        </is>
      </c>
      <c r="D127" s="260" t="n"/>
      <c r="E127" s="261" t="n">
        <v>24329227200</v>
      </c>
      <c r="F127" s="262" t="n">
        <v>6</v>
      </c>
      <c r="G127" s="262" t="n">
        <v>19</v>
      </c>
      <c r="H127" s="262" t="n">
        <v>60</v>
      </c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</row>
    <row r="128" ht="15.75" customHeight="1" s="303">
      <c r="A128" s="263" t="inlineStr">
        <is>
          <t>Гнилицька Інна Сергіївна</t>
        </is>
      </c>
      <c r="B128" s="263" t="inlineStr">
        <is>
          <t>ст. викл.</t>
        </is>
      </c>
      <c r="C128" s="263" t="inlineStr">
        <is>
          <t>Філ.</t>
        </is>
      </c>
      <c r="D128" s="263" t="n"/>
      <c r="E128" s="265" t="n"/>
      <c r="F128" s="265" t="n">
        <v>0</v>
      </c>
      <c r="G128" s="265" t="n">
        <v>0</v>
      </c>
      <c r="H128" s="265" t="n">
        <v>0</v>
      </c>
      <c r="I128" s="13" t="n"/>
      <c r="J128" s="13" t="n"/>
      <c r="K128" s="13" t="n"/>
      <c r="L128" s="13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</row>
    <row r="129" ht="15.75" customHeight="1" s="303">
      <c r="A129" s="260" t="inlineStr">
        <is>
          <t>Говтвань Юрій Валерійович</t>
        </is>
      </c>
      <c r="B129" s="260" t="inlineStr">
        <is>
          <t>асистент</t>
        </is>
      </c>
      <c r="C129" s="260" t="inlineStr">
        <is>
          <t>РТІКС</t>
        </is>
      </c>
      <c r="D129" s="260" t="n"/>
      <c r="E129" s="262" t="n"/>
      <c r="F129" s="262" t="n">
        <v>0</v>
      </c>
      <c r="G129" s="262" t="n">
        <v>0</v>
      </c>
      <c r="H129" s="262" t="n">
        <v>0</v>
      </c>
      <c r="I129" s="13" t="n"/>
      <c r="J129" s="13" t="n"/>
      <c r="K129" s="13" t="n"/>
      <c r="L129" s="13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</row>
    <row r="130" ht="15.75" customHeight="1" s="303">
      <c r="A130" s="263" t="inlineStr">
        <is>
          <t>Голобородько Юрій Миколайович</t>
        </is>
      </c>
      <c r="B130" s="263" t="inlineStr">
        <is>
          <t>доцент (сумісник)</t>
        </is>
      </c>
      <c r="C130" s="263" t="inlineStr">
        <is>
          <t>БІТ</t>
        </is>
      </c>
      <c r="D130" s="263" t="n"/>
      <c r="E130" s="264" t="n">
        <v>9435837100</v>
      </c>
      <c r="F130" s="265" t="n">
        <v>0</v>
      </c>
      <c r="G130" s="265" t="n">
        <v>1</v>
      </c>
      <c r="H130" s="265" t="n">
        <v>0</v>
      </c>
      <c r="I130" s="13" t="n"/>
      <c r="J130" s="13" t="n"/>
      <c r="K130" s="13" t="n"/>
      <c r="L130" s="13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</row>
    <row r="131" ht="15.75" customHeight="1" s="303">
      <c r="A131" s="260" t="inlineStr">
        <is>
          <t>Головкіна Людмила Вячеславівна</t>
        </is>
      </c>
      <c r="B131" s="260" t="inlineStr">
        <is>
          <t>доцент</t>
        </is>
      </c>
      <c r="C131" s="260" t="inlineStr">
        <is>
          <t>ПЕЕА</t>
        </is>
      </c>
      <c r="D131" s="260" t="n"/>
      <c r="E131" s="261" t="n">
        <v>57207775848</v>
      </c>
      <c r="F131" s="262" t="n">
        <v>1</v>
      </c>
      <c r="G131" s="262" t="n">
        <v>3</v>
      </c>
      <c r="H131" s="262" t="n">
        <v>8</v>
      </c>
      <c r="I131" s="13" t="n"/>
      <c r="J131" s="13" t="n"/>
      <c r="K131" s="13" t="n"/>
      <c r="L131" s="13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</row>
    <row r="132" ht="15.75" customHeight="1" s="303">
      <c r="A132" s="263" t="inlineStr">
        <is>
          <t>Головянко Марія Валентинівна</t>
        </is>
      </c>
      <c r="B132" s="263" t="inlineStr">
        <is>
          <t>доцент</t>
        </is>
      </c>
      <c r="C132" s="263" t="inlineStr">
        <is>
          <t>ШІ</t>
        </is>
      </c>
      <c r="D132" s="263" t="n"/>
      <c r="E132" s="264" t="n">
        <v>56125026000</v>
      </c>
      <c r="F132" s="265" t="n">
        <v>3</v>
      </c>
      <c r="G132" s="265" t="n">
        <v>6</v>
      </c>
      <c r="H132" s="265" t="n">
        <v>56</v>
      </c>
      <c r="I132" s="13" t="n"/>
      <c r="J132" s="13" t="n"/>
      <c r="K132" s="13" t="n"/>
      <c r="L132" s="13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</row>
    <row r="133" ht="15.75" customHeight="1" s="303">
      <c r="A133" s="260" t="inlineStr">
        <is>
          <t>Голубничий Дмитро Юрійович</t>
        </is>
      </c>
      <c r="B133" s="260" t="inlineStr">
        <is>
          <t>доцент (сумісник)</t>
        </is>
      </c>
      <c r="C133" s="260" t="inlineStr">
        <is>
          <t>ЕОМ</t>
        </is>
      </c>
      <c r="D133" s="260" t="n"/>
      <c r="E133" s="261" t="n">
        <v>6504344206</v>
      </c>
      <c r="F133" s="262" t="n">
        <v>1</v>
      </c>
      <c r="G133" s="262" t="n">
        <v>1</v>
      </c>
      <c r="H133" s="262" t="n">
        <v>3</v>
      </c>
      <c r="I133" s="13" t="n"/>
      <c r="J133" s="13" t="n"/>
      <c r="K133" s="13" t="n"/>
      <c r="L133" s="13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</row>
    <row r="134" ht="15.75" customHeight="1" s="303">
      <c r="A134" s="263" t="inlineStr">
        <is>
          <t>Голян Віра Володимирiвна</t>
        </is>
      </c>
      <c r="B134" s="263" t="inlineStr">
        <is>
          <t>доцент</t>
        </is>
      </c>
      <c r="C134" s="263" t="inlineStr">
        <is>
          <t>ПІ</t>
        </is>
      </c>
      <c r="D134" s="263" t="n"/>
      <c r="E134" s="264" t="n">
        <v>57215831724</v>
      </c>
      <c r="F134" s="265" t="n">
        <v>2</v>
      </c>
      <c r="G134" s="265" t="n">
        <v>5</v>
      </c>
      <c r="H134" s="265" t="n">
        <v>14</v>
      </c>
      <c r="I134" s="13" t="n"/>
      <c r="J134" s="13" t="n"/>
      <c r="K134" s="13" t="n"/>
      <c r="L134" s="13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</row>
    <row r="135" ht="15.75" customHeight="1" s="303">
      <c r="A135" s="260" t="inlineStr">
        <is>
          <t>Голян Наталія Вікторівна</t>
        </is>
      </c>
      <c r="B135" s="260" t="inlineStr">
        <is>
          <t>доцент</t>
        </is>
      </c>
      <c r="C135" s="260" t="inlineStr">
        <is>
          <t>ПІ</t>
        </is>
      </c>
      <c r="D135" s="260" t="n"/>
      <c r="E135" s="261" t="n">
        <v>56007783500</v>
      </c>
      <c r="F135" s="262" t="n">
        <v>1</v>
      </c>
      <c r="G135" s="262" t="n">
        <v>6</v>
      </c>
      <c r="H135" s="262" t="n">
        <v>11</v>
      </c>
      <c r="I135" s="13" t="n"/>
      <c r="J135" s="13" t="n"/>
      <c r="K135" s="13" t="n"/>
      <c r="L135" s="13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</row>
    <row r="136" ht="15.75" customHeight="1" s="303">
      <c r="A136" s="263" t="inlineStr">
        <is>
          <t>Горбачов Валерій Олександрович</t>
        </is>
      </c>
      <c r="B136" s="263" t="inlineStr">
        <is>
          <t>професор</t>
        </is>
      </c>
      <c r="C136" s="263" t="inlineStr">
        <is>
          <t>ЕОМ</t>
        </is>
      </c>
      <c r="D136" s="263" t="n"/>
      <c r="E136" s="264" t="n">
        <v>56535422600</v>
      </c>
      <c r="F136" s="265" t="n">
        <v>2</v>
      </c>
      <c r="G136" s="265" t="n">
        <v>8</v>
      </c>
      <c r="H136" s="265" t="n">
        <v>9</v>
      </c>
      <c r="I136" s="13" t="n"/>
      <c r="J136" s="13" t="n"/>
      <c r="K136" s="13" t="n"/>
      <c r="L136" s="13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</row>
    <row r="137" ht="15.75" customHeight="1" s="303">
      <c r="A137" s="260" t="inlineStr">
        <is>
          <t>Горбенко Євген Олександрович</t>
        </is>
      </c>
      <c r="B137" s="260" t="inlineStr">
        <is>
          <t>асистент</t>
        </is>
      </c>
      <c r="C137" s="260" t="inlineStr">
        <is>
          <t>МЕЕПП</t>
        </is>
      </c>
      <c r="D137" s="260" t="n"/>
      <c r="E137" s="261" t="n">
        <v>57202339038</v>
      </c>
      <c r="F137" s="262" t="n">
        <v>3</v>
      </c>
      <c r="G137" s="262" t="n">
        <v>5</v>
      </c>
      <c r="H137" s="262" t="n">
        <v>13</v>
      </c>
      <c r="I137" s="13" t="n"/>
      <c r="J137" s="13" t="n"/>
      <c r="K137" s="13" t="n"/>
      <c r="L137" s="13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</row>
    <row r="138" ht="15.75" customHeight="1" s="303">
      <c r="A138" s="263" t="inlineStr">
        <is>
          <t>Горбенко Іван Дмитрович</t>
        </is>
      </c>
      <c r="B138" s="263" t="inlineStr">
        <is>
          <t>професор (сумісник)</t>
        </is>
      </c>
      <c r="C138" s="263" t="inlineStr">
        <is>
          <t>БІТ</t>
        </is>
      </c>
      <c r="D138" s="263" t="n"/>
      <c r="E138" s="264" t="n">
        <v>6603317716</v>
      </c>
      <c r="F138" s="265" t="n">
        <v>10</v>
      </c>
      <c r="G138" s="265" t="n">
        <v>35</v>
      </c>
      <c r="H138" s="265" t="n">
        <v>302</v>
      </c>
      <c r="I138" s="13" t="n"/>
      <c r="J138" s="13" t="n"/>
      <c r="K138" s="13" t="n"/>
      <c r="L138" s="13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</row>
    <row r="139" ht="15.75" customHeight="1" s="303">
      <c r="A139" s="260" t="inlineStr">
        <is>
          <t>Гордієнко Юрій Омелянович</t>
        </is>
      </c>
      <c r="B139" s="260" t="inlineStr">
        <is>
          <t>професор</t>
        </is>
      </c>
      <c r="C139" s="260" t="inlineStr">
        <is>
          <t>МЕЕПП</t>
        </is>
      </c>
      <c r="D139" s="260" t="n"/>
      <c r="E139" s="261" t="n">
        <v>6701855238</v>
      </c>
      <c r="F139" s="262" t="n">
        <v>3</v>
      </c>
      <c r="G139" s="262" t="n">
        <v>71</v>
      </c>
      <c r="H139" s="262" t="n">
        <v>40</v>
      </c>
      <c r="I139" s="13" t="n"/>
      <c r="J139" s="13" t="n"/>
      <c r="K139" s="13" t="n"/>
      <c r="L139" s="13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</row>
    <row r="140" ht="15.75" customHeight="1" s="303">
      <c r="A140" s="263" t="inlineStr">
        <is>
          <t>Горелов Денис Юрійович</t>
        </is>
      </c>
      <c r="B140" s="263" t="inlineStr">
        <is>
          <t>доцент</t>
        </is>
      </c>
      <c r="C140" s="263" t="inlineStr">
        <is>
          <t>КРіСТЗІ</t>
        </is>
      </c>
      <c r="D140" s="263" t="n"/>
      <c r="E140" s="264" t="n">
        <v>16401507200</v>
      </c>
      <c r="F140" s="265" t="n">
        <v>1</v>
      </c>
      <c r="G140" s="265" t="n">
        <v>5</v>
      </c>
      <c r="H140" s="265" t="n">
        <v>2</v>
      </c>
      <c r="I140" s="13" t="n"/>
      <c r="J140" s="13" t="n"/>
      <c r="K140" s="13" t="n"/>
      <c r="L140" s="13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</row>
    <row r="141" ht="15.75" customHeight="1" s="303">
      <c r="A141" s="260" t="inlineStr">
        <is>
          <t>Горелов Юрій Петрович</t>
        </is>
      </c>
      <c r="B141" s="260" t="inlineStr">
        <is>
          <t>доцент (сумісник)</t>
        </is>
      </c>
      <c r="C141" s="260" t="inlineStr">
        <is>
          <t>ПрН</t>
        </is>
      </c>
      <c r="D141" s="260" t="n"/>
      <c r="E141" s="262" t="n"/>
      <c r="F141" s="262" t="n">
        <v>0</v>
      </c>
      <c r="G141" s="262" t="n">
        <v>0</v>
      </c>
      <c r="H141" s="262" t="n">
        <v>0</v>
      </c>
      <c r="I141" s="13" t="n"/>
      <c r="J141" s="13" t="n"/>
      <c r="K141" s="13" t="n"/>
      <c r="L141" s="13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</row>
    <row r="142" ht="15.75" customHeight="1" s="303">
      <c r="A142" s="263" t="inlineStr">
        <is>
          <t>Гороховатський Володимир Олексійович</t>
        </is>
      </c>
      <c r="B142" s="263" t="inlineStr">
        <is>
          <t>професор</t>
        </is>
      </c>
      <c r="C142" s="263" t="inlineStr">
        <is>
          <t>Інф.</t>
        </is>
      </c>
      <c r="D142" s="263" t="n"/>
      <c r="E142" s="264" t="n">
        <v>6506997369</v>
      </c>
      <c r="F142" s="265" t="n">
        <v>6</v>
      </c>
      <c r="G142" s="265" t="n">
        <v>39</v>
      </c>
      <c r="H142" s="265" t="n">
        <v>91</v>
      </c>
      <c r="I142" s="13" t="n"/>
      <c r="J142" s="13" t="n"/>
      <c r="K142" s="13" t="n"/>
      <c r="L142" s="13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</row>
    <row r="143" ht="15.75" customHeight="1" s="303">
      <c r="A143" s="260" t="inlineStr">
        <is>
          <t>Горшанкова Тамара Олександрівна</t>
        </is>
      </c>
      <c r="B143" s="260" t="inlineStr">
        <is>
          <t>ст. викл.</t>
        </is>
      </c>
      <c r="C143" s="260" t="inlineStr">
        <is>
          <t>ФВС</t>
        </is>
      </c>
      <c r="D143" s="260" t="n"/>
      <c r="E143" s="262" t="n"/>
      <c r="F143" s="262" t="n">
        <v>0</v>
      </c>
      <c r="G143" s="262" t="n">
        <v>0</v>
      </c>
      <c r="H143" s="262" t="n">
        <v>0</v>
      </c>
      <c r="I143" s="13" t="n"/>
      <c r="J143" s="13" t="n"/>
      <c r="K143" s="13" t="n"/>
      <c r="L143" s="13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</row>
    <row r="144" ht="15.75" customHeight="1" s="303">
      <c r="A144" s="263" t="inlineStr">
        <is>
          <t>Горячковська Ганна Миколаївна</t>
        </is>
      </c>
      <c r="B144" s="263" t="inlineStr">
        <is>
          <t>доцент</t>
        </is>
      </c>
      <c r="C144" s="263" t="inlineStr">
        <is>
          <t>Філ.</t>
        </is>
      </c>
      <c r="D144" s="263" t="n"/>
      <c r="E144" s="265" t="n"/>
      <c r="F144" s="265" t="n">
        <v>0</v>
      </c>
      <c r="G144" s="265" t="n">
        <v>0</v>
      </c>
      <c r="H144" s="265" t="n">
        <v>0</v>
      </c>
      <c r="I144" s="13" t="n"/>
      <c r="J144" s="13" t="n"/>
      <c r="K144" s="13" t="n"/>
      <c r="L144" s="13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</row>
    <row r="145" ht="15.75" customHeight="1" s="303">
      <c r="A145" s="260" t="inlineStr">
        <is>
          <t>Гребеннік Ігор Валерійович</t>
        </is>
      </c>
      <c r="B145" s="260" t="inlineStr">
        <is>
          <t>зав. каф.</t>
        </is>
      </c>
      <c r="C145" s="260" t="inlineStr">
        <is>
          <t>СТ</t>
        </is>
      </c>
      <c r="D145" s="260" t="n"/>
      <c r="E145" s="261" t="n">
        <v>20433339500</v>
      </c>
      <c r="F145" s="262" t="n">
        <v>6</v>
      </c>
      <c r="G145" s="262" t="n">
        <v>28</v>
      </c>
      <c r="H145" s="262" t="n">
        <v>104</v>
      </c>
      <c r="I145" s="13" t="n"/>
      <c r="J145" s="13" t="n"/>
      <c r="K145" s="13" t="n"/>
      <c r="L145" s="13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</row>
    <row r="146" ht="15.75" customHeight="1" s="303">
      <c r="A146" s="263" t="inlineStr">
        <is>
          <t>Гребенюк В`ячеслав Олександрович</t>
        </is>
      </c>
      <c r="B146" s="263" t="inlineStr">
        <is>
          <t>ст. викл.</t>
        </is>
      </c>
      <c r="C146" s="263" t="inlineStr">
        <is>
          <t>ШІ</t>
        </is>
      </c>
      <c r="D146" s="263" t="n"/>
      <c r="E146" s="264" t="n">
        <v>14632007700</v>
      </c>
      <c r="F146" s="265" t="n">
        <v>1</v>
      </c>
      <c r="G146" s="265" t="n">
        <v>3</v>
      </c>
      <c r="H146" s="265" t="n">
        <v>10</v>
      </c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</row>
    <row r="147" ht="15.75" customHeight="1" s="303">
      <c r="A147" s="260" t="inlineStr">
        <is>
          <t>Грецьких Дмитро Вячеславович</t>
        </is>
      </c>
      <c r="B147" s="260" t="inlineStr">
        <is>
          <t>доцент</t>
        </is>
      </c>
      <c r="C147" s="260" t="inlineStr">
        <is>
          <t>КРіСТЗІ</t>
        </is>
      </c>
      <c r="D147" s="260" t="n"/>
      <c r="E147" s="261" t="n">
        <v>24479367300</v>
      </c>
      <c r="F147" s="262" t="n">
        <v>5</v>
      </c>
      <c r="G147" s="262" t="n">
        <v>26</v>
      </c>
      <c r="H147" s="262" t="n">
        <v>43</v>
      </c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</row>
    <row r="148" ht="15.75" customHeight="1" s="303">
      <c r="A148" s="263" t="inlineStr">
        <is>
          <t>Григор`єв Олександр Вікторович</t>
        </is>
      </c>
      <c r="B148" s="263" t="inlineStr">
        <is>
          <t>професор</t>
        </is>
      </c>
      <c r="C148" s="263" t="inlineStr">
        <is>
          <t>МСТ</t>
        </is>
      </c>
      <c r="D148" s="263" t="n"/>
      <c r="E148" s="265" t="n"/>
      <c r="F148" s="265" t="n">
        <v>0</v>
      </c>
      <c r="G148" s="265" t="n">
        <v>0</v>
      </c>
      <c r="H148" s="265" t="n">
        <v>0</v>
      </c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</row>
    <row r="149" ht="15.75" customHeight="1" s="303">
      <c r="A149" s="260" t="inlineStr">
        <is>
          <t>Григор`єва Ольга Володимирівна</t>
        </is>
      </c>
      <c r="B149" s="260" t="inlineStr">
        <is>
          <t>ст. викл.</t>
        </is>
      </c>
      <c r="C149" s="260" t="inlineStr">
        <is>
          <t>ПЕЕА</t>
        </is>
      </c>
      <c r="D149" s="260" t="n"/>
      <c r="E149" s="261" t="n">
        <v>57211745256</v>
      </c>
      <c r="F149" s="262" t="n">
        <v>2</v>
      </c>
      <c r="G149" s="262" t="n">
        <v>2</v>
      </c>
      <c r="H149" s="262" t="n">
        <v>12</v>
      </c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</row>
    <row r="150" ht="15.75" customHeight="1" s="303">
      <c r="A150" s="263" t="inlineStr">
        <is>
          <t>Гриньова Олена Євгенівна</t>
        </is>
      </c>
      <c r="B150" s="263" t="inlineStr">
        <is>
          <t>ст. викл.</t>
        </is>
      </c>
      <c r="C150" s="263" t="inlineStr">
        <is>
          <t>ШІ</t>
        </is>
      </c>
      <c r="D150" s="263" t="n"/>
      <c r="E150" s="264" t="n">
        <v>56440231900</v>
      </c>
      <c r="F150" s="265" t="n">
        <v>1</v>
      </c>
      <c r="G150" s="265" t="n">
        <v>2</v>
      </c>
      <c r="H150" s="265" t="n">
        <v>7</v>
      </c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</row>
    <row r="151" ht="15.75" customHeight="1" s="303">
      <c r="A151" s="260" t="inlineStr">
        <is>
          <t>Грицунов Олександр Валентинович</t>
        </is>
      </c>
      <c r="B151" s="260" t="inlineStr">
        <is>
          <t>професор</t>
        </is>
      </c>
      <c r="C151" s="260" t="inlineStr">
        <is>
          <t>МЕЕПП</t>
        </is>
      </c>
      <c r="D151" s="260" t="n"/>
      <c r="E151" s="261" t="n">
        <v>6602929972</v>
      </c>
      <c r="F151" s="262" t="n">
        <v>4</v>
      </c>
      <c r="G151" s="262" t="n">
        <v>47</v>
      </c>
      <c r="H151" s="262" t="n">
        <v>86</v>
      </c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</row>
    <row r="152" ht="15.75" customHeight="1" s="303">
      <c r="A152" s="263" t="inlineStr">
        <is>
          <t>Грицюк Володимир Юрійович</t>
        </is>
      </c>
      <c r="B152" s="263" t="inlineStr">
        <is>
          <t>доцент</t>
        </is>
      </c>
      <c r="C152" s="263" t="inlineStr">
        <is>
          <t>КІТАМ</t>
        </is>
      </c>
      <c r="D152" s="263" t="n"/>
      <c r="E152" s="264" t="n">
        <v>57189384721</v>
      </c>
      <c r="F152" s="265" t="n">
        <v>5</v>
      </c>
      <c r="G152" s="265" t="n">
        <v>18</v>
      </c>
      <c r="H152" s="265" t="n">
        <v>40</v>
      </c>
      <c r="I152" s="13" t="n"/>
      <c r="J152" s="13" t="n"/>
      <c r="K152" s="13" t="n"/>
      <c r="L152" s="13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</row>
    <row r="153" ht="15.75" customHeight="1" s="303">
      <c r="A153" s="260" t="inlineStr">
        <is>
          <t>Гришко Світлана Валеріївна</t>
        </is>
      </c>
      <c r="B153" s="260" t="inlineStr">
        <is>
          <t>доцент</t>
        </is>
      </c>
      <c r="C153" s="260" t="inlineStr">
        <is>
          <t>ЕК</t>
        </is>
      </c>
      <c r="D153" s="260" t="n"/>
      <c r="E153" s="261" t="n">
        <v>57201579375</v>
      </c>
      <c r="F153" s="262" t="n">
        <v>2</v>
      </c>
      <c r="G153" s="262" t="n">
        <v>4</v>
      </c>
      <c r="H153" s="262" t="n">
        <v>41</v>
      </c>
      <c r="I153" s="13" t="n"/>
      <c r="J153" s="13" t="n"/>
      <c r="K153" s="13" t="n"/>
      <c r="L153" s="13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</row>
    <row r="154" ht="15.75" customHeight="1" s="303">
      <c r="A154" s="263" t="inlineStr">
        <is>
          <t>Грищенко Тамара Борисiвна</t>
        </is>
      </c>
      <c r="B154" s="263" t="inlineStr">
        <is>
          <t>директор</t>
        </is>
      </c>
      <c r="C154" s="263" t="inlineStr">
        <is>
          <t>Бібліотека</t>
        </is>
      </c>
      <c r="D154" s="263" t="n"/>
      <c r="E154" s="264" t="n">
        <v>23994785200</v>
      </c>
      <c r="F154" s="265" t="n">
        <v>0</v>
      </c>
      <c r="G154" s="265" t="n">
        <v>7</v>
      </c>
      <c r="H154" s="265" t="n">
        <v>0</v>
      </c>
      <c r="I154" s="13" t="n"/>
      <c r="J154" s="13" t="n"/>
      <c r="K154" s="13" t="n"/>
      <c r="L154" s="13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</row>
    <row r="155" ht="15.75" customHeight="1" s="303">
      <c r="A155" s="260" t="inlineStr">
        <is>
          <t>Гріненко Тетяна Олексіївна</t>
        </is>
      </c>
      <c r="B155" s="260" t="inlineStr">
        <is>
          <t>доцент</t>
        </is>
      </c>
      <c r="C155" s="260" t="inlineStr">
        <is>
          <t>БІТ</t>
        </is>
      </c>
      <c r="D155" s="260" t="n"/>
      <c r="E155" s="261" t="n">
        <v>57190444905</v>
      </c>
      <c r="F155" s="262" t="n">
        <v>2</v>
      </c>
      <c r="G155" s="262" t="n">
        <v>5</v>
      </c>
      <c r="H155" s="262" t="n">
        <v>6</v>
      </c>
      <c r="I155" s="13" t="n"/>
      <c r="J155" s="13" t="n"/>
      <c r="K155" s="13" t="n"/>
      <c r="L155" s="13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</row>
    <row r="156" ht="15.75" customHeight="1" s="303">
      <c r="A156" s="263" t="inlineStr">
        <is>
          <t>Грохова Ганна Павлівна</t>
        </is>
      </c>
      <c r="B156" s="263" t="inlineStr">
        <is>
          <t>зав. каф.</t>
        </is>
      </c>
      <c r="C156" s="263" t="inlineStr">
        <is>
          <t>ФВС</t>
        </is>
      </c>
      <c r="D156" s="263" t="n"/>
      <c r="E156" s="264" t="n">
        <v>57218436238</v>
      </c>
      <c r="F156" s="265" t="n">
        <v>0</v>
      </c>
      <c r="G156" s="265" t="n">
        <v>1</v>
      </c>
      <c r="H156" s="265" t="n">
        <v>0</v>
      </c>
      <c r="I156" s="13" t="n"/>
      <c r="J156" s="13" t="n"/>
      <c r="K156" s="13" t="n"/>
      <c r="L156" s="13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</row>
    <row r="157" ht="15.75" customHeight="1" s="303">
      <c r="A157" s="260" t="inlineStr">
        <is>
          <t>Груздо Ірина Володимирівна</t>
        </is>
      </c>
      <c r="B157" s="260" t="inlineStr">
        <is>
          <t>доцент</t>
        </is>
      </c>
      <c r="C157" s="260" t="inlineStr">
        <is>
          <t>ПІ</t>
        </is>
      </c>
      <c r="D157" s="260" t="n"/>
      <c r="E157" s="261" t="n">
        <v>57207779367</v>
      </c>
      <c r="F157" s="262" t="n">
        <v>2</v>
      </c>
      <c r="G157" s="262" t="n">
        <v>3</v>
      </c>
      <c r="H157" s="262" t="n">
        <v>13</v>
      </c>
      <c r="I157" s="13" t="n"/>
      <c r="J157" s="13" t="n"/>
      <c r="K157" s="13" t="n"/>
      <c r="L157" s="13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</row>
    <row r="158" ht="15.75" customHeight="1" s="303">
      <c r="A158" s="263" t="inlineStr">
        <is>
          <t>Губа Микола Іванович</t>
        </is>
      </c>
      <c r="B158" s="263" t="inlineStr">
        <is>
          <t>ст. викл.</t>
        </is>
      </c>
      <c r="C158" s="263" t="inlineStr">
        <is>
          <t>МСТ</t>
        </is>
      </c>
      <c r="D158" s="263" t="n"/>
      <c r="E158" s="265" t="n"/>
      <c r="F158" s="265" t="n">
        <v>0</v>
      </c>
      <c r="G158" s="265" t="n">
        <v>0</v>
      </c>
      <c r="H158" s="265" t="n">
        <v>0</v>
      </c>
      <c r="I158" s="13" t="n"/>
      <c r="J158" s="13" t="n"/>
      <c r="K158" s="13" t="n"/>
      <c r="L158" s="13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</row>
    <row r="159" ht="15.75" customHeight="1" s="303">
      <c r="A159" s="260" t="inlineStr">
        <is>
          <t>Губаренко Євген Віталійович</t>
        </is>
      </c>
      <c r="B159" s="260" t="inlineStr">
        <is>
          <t>доцент</t>
        </is>
      </c>
      <c r="C159" s="260" t="inlineStr">
        <is>
          <t>СТ</t>
        </is>
      </c>
      <c r="D159" s="260" t="n"/>
      <c r="E159" s="261" t="n">
        <v>57210336548</v>
      </c>
      <c r="F159" s="262" t="n">
        <v>2</v>
      </c>
      <c r="G159" s="262" t="n">
        <v>4</v>
      </c>
      <c r="H159" s="262" t="n">
        <v>7</v>
      </c>
      <c r="I159" s="13" t="n"/>
      <c r="J159" s="13" t="n"/>
      <c r="K159" s="13" t="n"/>
      <c r="L159" s="13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</row>
    <row r="160" ht="15.75" customHeight="1" s="303">
      <c r="A160" s="263" t="inlineStr">
        <is>
          <t>Губаренко Марина Станіславівна</t>
        </is>
      </c>
      <c r="B160" s="263" t="inlineStr">
        <is>
          <t>асистент</t>
        </is>
      </c>
      <c r="C160" s="263" t="inlineStr">
        <is>
          <t>СТ</t>
        </is>
      </c>
      <c r="D160" s="263" t="n"/>
      <c r="E160" s="264" t="n">
        <v>57210336629</v>
      </c>
      <c r="F160" s="265" t="n">
        <v>1</v>
      </c>
      <c r="G160" s="265" t="n">
        <v>3</v>
      </c>
      <c r="H160" s="265" t="n">
        <v>5</v>
      </c>
      <c r="I160" s="13" t="n"/>
      <c r="J160" s="13" t="n"/>
      <c r="K160" s="13" t="n"/>
      <c r="L160" s="13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</row>
    <row r="161" ht="15.75" customHeight="1" s="303">
      <c r="A161" s="260" t="inlineStr">
        <is>
          <t>Губарєва Ольга Семенівна</t>
        </is>
      </c>
      <c r="B161" s="260" t="inlineStr">
        <is>
          <t>доцент (сумісник)</t>
        </is>
      </c>
      <c r="C161" s="260" t="inlineStr">
        <is>
          <t>ІМ</t>
        </is>
      </c>
      <c r="D161" s="260" t="n"/>
      <c r="E161" s="262" t="n"/>
      <c r="F161" s="262" t="n">
        <v>0</v>
      </c>
      <c r="G161" s="262" t="n">
        <v>0</v>
      </c>
      <c r="H161" s="262" t="n">
        <v>0</v>
      </c>
      <c r="I161" s="13" t="n"/>
      <c r="J161" s="13" t="n"/>
      <c r="K161" s="13" t="n"/>
      <c r="L161" s="13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</row>
    <row r="162" ht="15.75" customHeight="1" s="303">
      <c r="A162" s="263" t="inlineStr">
        <is>
          <t>Губін Вадим Олександрович</t>
        </is>
      </c>
      <c r="B162" s="263" t="inlineStr">
        <is>
          <t>ст. викл.</t>
        </is>
      </c>
      <c r="C162" s="263" t="inlineStr">
        <is>
          <t>ШІ</t>
        </is>
      </c>
      <c r="D162" s="263" t="n"/>
      <c r="E162" s="265" t="n"/>
      <c r="F162" s="265" t="n">
        <v>0</v>
      </c>
      <c r="G162" s="265" t="n">
        <v>0</v>
      </c>
      <c r="H162" s="265" t="n">
        <v>0</v>
      </c>
      <c r="I162" s="13" t="n"/>
      <c r="J162" s="13" t="n"/>
      <c r="K162" s="13" t="n"/>
      <c r="L162" s="13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</row>
    <row r="163" ht="15.75" customHeight="1" s="303">
      <c r="A163" s="260" t="inlineStr">
        <is>
          <t>Гурін Дмитро Валерійович</t>
        </is>
      </c>
      <c r="B163" s="260" t="inlineStr">
        <is>
          <t>асистент</t>
        </is>
      </c>
      <c r="C163" s="260" t="inlineStr">
        <is>
          <t>КІТАМ</t>
        </is>
      </c>
      <c r="D163" s="260" t="n"/>
      <c r="E163" s="261" t="n">
        <v>57209640958</v>
      </c>
      <c r="F163" s="262" t="n">
        <v>0</v>
      </c>
      <c r="G163" s="262" t="n">
        <v>2</v>
      </c>
      <c r="H163" s="262" t="n">
        <v>0</v>
      </c>
      <c r="I163" s="13" t="n"/>
      <c r="J163" s="13" t="n"/>
      <c r="K163" s="13" t="n"/>
      <c r="L163" s="13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</row>
    <row r="164" ht="15.75" customHeight="1" s="303">
      <c r="A164" s="263" t="inlineStr">
        <is>
          <t>Гусарова Ірина Григоріївна</t>
        </is>
      </c>
      <c r="B164" s="263" t="inlineStr">
        <is>
          <t>професор</t>
        </is>
      </c>
      <c r="C164" s="263" t="inlineStr">
        <is>
          <t>ПМ</t>
        </is>
      </c>
      <c r="D164" s="263" t="n"/>
      <c r="E164" s="264" t="n">
        <v>57210360203</v>
      </c>
      <c r="F164" s="265" t="n">
        <v>1</v>
      </c>
      <c r="G164" s="265" t="n">
        <v>2</v>
      </c>
      <c r="H164" s="265" t="n">
        <v>7</v>
      </c>
      <c r="I164" s="13" t="n"/>
      <c r="J164" s="13" t="n"/>
      <c r="K164" s="13" t="n"/>
      <c r="L164" s="13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</row>
    <row r="165" ht="15.75" customHeight="1" s="303">
      <c r="A165" s="260" t="inlineStr">
        <is>
          <t>Гусятін Володимир Михайлович</t>
        </is>
      </c>
      <c r="B165" s="260" t="inlineStr">
        <is>
          <t>професор</t>
        </is>
      </c>
      <c r="C165" s="260" t="inlineStr">
        <is>
          <t>ЕОМ</t>
        </is>
      </c>
      <c r="D165" s="260" t="n"/>
      <c r="E165" s="261" t="n">
        <v>57194704318</v>
      </c>
      <c r="F165" s="262" t="n">
        <v>1</v>
      </c>
      <c r="G165" s="262" t="n">
        <v>2</v>
      </c>
      <c r="H165" s="262" t="n">
        <v>1</v>
      </c>
      <c r="I165" s="13" t="n"/>
      <c r="J165" s="13" t="n"/>
      <c r="K165" s="13" t="n"/>
      <c r="L165" s="13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</row>
    <row r="166" ht="15.75" customHeight="1" s="303">
      <c r="A166" s="263" t="inlineStr">
        <is>
          <t>Гусятін Максим Володимирович</t>
        </is>
      </c>
      <c r="B166" s="263" t="inlineStr">
        <is>
          <t>асистент</t>
        </is>
      </c>
      <c r="C166" s="263" t="inlineStr">
        <is>
          <t>ЕОМ</t>
        </is>
      </c>
      <c r="D166" s="263" t="n"/>
      <c r="E166" s="264" t="n">
        <v>57194703502</v>
      </c>
      <c r="F166" s="265" t="n">
        <v>1</v>
      </c>
      <c r="G166" s="265" t="n">
        <v>2</v>
      </c>
      <c r="H166" s="265" t="n">
        <v>1</v>
      </c>
      <c r="I166" s="13" t="n"/>
      <c r="J166" s="13" t="n"/>
      <c r="K166" s="13" t="n"/>
      <c r="L166" s="13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</row>
    <row r="167" ht="15.75" customHeight="1" s="303">
      <c r="A167" s="260" t="inlineStr">
        <is>
          <t>Гуца Олег Миколайович</t>
        </is>
      </c>
      <c r="B167" s="260" t="inlineStr">
        <is>
          <t>доцент</t>
        </is>
      </c>
      <c r="C167" s="260" t="inlineStr">
        <is>
          <t>ЕК</t>
        </is>
      </c>
      <c r="D167" s="260" t="n"/>
      <c r="E167" s="261" t="n">
        <v>57196298121</v>
      </c>
      <c r="F167" s="262" t="n">
        <v>0</v>
      </c>
      <c r="G167" s="262" t="n">
        <v>3</v>
      </c>
      <c r="H167" s="262" t="n">
        <v>0</v>
      </c>
      <c r="I167" s="13" t="n"/>
      <c r="J167" s="13" t="n"/>
      <c r="K167" s="13" t="n"/>
      <c r="L167" s="13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</row>
    <row r="168" ht="15.75" customHeight="1" s="303">
      <c r="A168" s="263" t="inlineStr">
        <is>
          <t>Д`яконова Наталія Сергіївна</t>
        </is>
      </c>
      <c r="B168" s="263" t="inlineStr">
        <is>
          <t>ст. викл.</t>
        </is>
      </c>
      <c r="C168" s="263" t="inlineStr">
        <is>
          <t>ІМ</t>
        </is>
      </c>
      <c r="D168" s="263" t="n"/>
      <c r="E168" s="265" t="n"/>
      <c r="F168" s="265" t="n">
        <v>0</v>
      </c>
      <c r="G168" s="265" t="n">
        <v>0</v>
      </c>
      <c r="H168" s="265" t="n">
        <v>0</v>
      </c>
      <c r="I168" s="13" t="n"/>
      <c r="J168" s="13" t="n"/>
      <c r="K168" s="13" t="n"/>
      <c r="L168" s="13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</row>
    <row r="169" ht="15.75" customHeight="1" s="303">
      <c r="A169" s="260" t="inlineStr">
        <is>
          <t>Данилов Андрій Дмитрович</t>
        </is>
      </c>
      <c r="B169" s="260" t="inlineStr">
        <is>
          <t>ст. викл.</t>
        </is>
      </c>
      <c r="C169" s="260" t="inlineStr">
        <is>
          <t>СІ</t>
        </is>
      </c>
      <c r="D169" s="260" t="n"/>
      <c r="E169" s="262" t="n"/>
      <c r="F169" s="262" t="n">
        <v>0</v>
      </c>
      <c r="G169" s="262" t="n">
        <v>0</v>
      </c>
      <c r="H169" s="262" t="n">
        <v>0</v>
      </c>
      <c r="I169" s="13" t="n"/>
      <c r="J169" s="13" t="n"/>
      <c r="K169" s="13" t="n"/>
      <c r="L169" s="13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</row>
    <row r="170" ht="15.75" customHeight="1" s="303">
      <c r="A170" s="263" t="inlineStr">
        <is>
          <t>Дацок Олег Михайлович</t>
        </is>
      </c>
      <c r="B170" s="263" t="inlineStr">
        <is>
          <t>доцент</t>
        </is>
      </c>
      <c r="C170" s="263" t="inlineStr">
        <is>
          <t>БМІ</t>
        </is>
      </c>
      <c r="D170" s="263" t="n"/>
      <c r="E170" s="264" t="n">
        <v>57209023773</v>
      </c>
      <c r="F170" s="265" t="n">
        <v>1</v>
      </c>
      <c r="G170" s="265" t="n">
        <v>5</v>
      </c>
      <c r="H170" s="265" t="n">
        <v>1</v>
      </c>
      <c r="I170" s="13" t="n"/>
      <c r="J170" s="13" t="n"/>
      <c r="K170" s="13" t="n"/>
      <c r="L170" s="13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</row>
    <row r="171" ht="15.75" customHeight="1" s="303">
      <c r="A171" s="260" t="inlineStr">
        <is>
          <t>Дашенкова Наталя Миколаївна</t>
        </is>
      </c>
      <c r="B171" s="260" t="inlineStr">
        <is>
          <t>доцент</t>
        </is>
      </c>
      <c r="C171" s="260" t="inlineStr">
        <is>
          <t>Філ.</t>
        </is>
      </c>
      <c r="D171" s="260" t="n"/>
      <c r="E171" s="262" t="n"/>
      <c r="F171" s="262" t="n">
        <v>0</v>
      </c>
      <c r="G171" s="262" t="n">
        <v>0</v>
      </c>
      <c r="H171" s="262" t="n">
        <v>0</v>
      </c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</row>
    <row r="172" ht="15.75" customHeight="1" s="303">
      <c r="A172" s="263" t="inlineStr">
        <is>
          <t>Дегтярьов Олександр Валентинович</t>
        </is>
      </c>
      <c r="B172" s="263" t="inlineStr">
        <is>
          <t>доцент</t>
        </is>
      </c>
      <c r="C172" s="263" t="inlineStr">
        <is>
          <t>МТЕ</t>
        </is>
      </c>
      <c r="D172" s="263" t="n"/>
      <c r="E172" s="264" t="n">
        <v>56652460600</v>
      </c>
      <c r="F172" s="265" t="n">
        <v>0</v>
      </c>
      <c r="G172" s="265" t="n">
        <v>2</v>
      </c>
      <c r="H172" s="265" t="n">
        <v>0</v>
      </c>
      <c r="I172" s="13" t="n"/>
      <c r="J172" s="13" t="n"/>
      <c r="K172" s="13" t="n"/>
      <c r="L172" s="13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</row>
    <row r="173" ht="15.75" customHeight="1" s="303">
      <c r="A173" s="260" t="inlineStr">
        <is>
          <t>Дейнеко Анастасія Олександрівна</t>
        </is>
      </c>
      <c r="B173" s="260" t="inlineStr">
        <is>
          <t>доцент</t>
        </is>
      </c>
      <c r="C173" s="260" t="inlineStr">
        <is>
          <t>ШІ</t>
        </is>
      </c>
      <c r="D173" s="260" t="n"/>
      <c r="E173" s="261" t="n">
        <v>56940612600</v>
      </c>
      <c r="F173" s="262" t="n">
        <v>5</v>
      </c>
      <c r="G173" s="262" t="n">
        <v>21</v>
      </c>
      <c r="H173" s="262" t="n">
        <v>69</v>
      </c>
      <c r="I173" s="13" t="n"/>
      <c r="J173" s="13" t="n"/>
      <c r="K173" s="13" t="n"/>
      <c r="L173" s="13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</row>
    <row r="174" ht="15.75" customHeight="1" s="303">
      <c r="A174" s="263" t="inlineStr">
        <is>
          <t>Дейнеко Жанна Валентинівна</t>
        </is>
      </c>
      <c r="B174" s="263" t="inlineStr">
        <is>
          <t>доцент</t>
        </is>
      </c>
      <c r="C174" s="263" t="inlineStr">
        <is>
          <t>МСТ</t>
        </is>
      </c>
      <c r="D174" s="263" t="n"/>
      <c r="E174" s="264" t="n">
        <v>57199330199</v>
      </c>
      <c r="F174" s="265" t="n">
        <v>3</v>
      </c>
      <c r="G174" s="265" t="n">
        <v>7</v>
      </c>
      <c r="H174" s="265" t="n">
        <v>27</v>
      </c>
      <c r="I174" s="13" t="n"/>
      <c r="J174" s="13" t="n"/>
      <c r="K174" s="13" t="n"/>
      <c r="L174" s="13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</row>
    <row r="175" ht="15.75" customHeight="1" s="303">
      <c r="A175" s="260" t="inlineStr">
        <is>
          <t>Дементьєва Тетяна Іванівна</t>
        </is>
      </c>
      <c r="B175" s="260" t="inlineStr">
        <is>
          <t>зав. каф.</t>
        </is>
      </c>
      <c r="C175" s="260" t="inlineStr">
        <is>
          <t>МП</t>
        </is>
      </c>
      <c r="D175" s="260" t="n"/>
      <c r="E175" s="262" t="n"/>
      <c r="F175" s="262" t="n">
        <v>0</v>
      </c>
      <c r="G175" s="262" t="n">
        <v>0</v>
      </c>
      <c r="H175" s="262" t="n">
        <v>0</v>
      </c>
      <c r="I175" s="13" t="n"/>
      <c r="J175" s="13" t="n"/>
      <c r="K175" s="13" t="n"/>
      <c r="L175" s="13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</row>
    <row r="176" ht="15.75" customHeight="1" s="303">
      <c r="A176" s="263" t="inlineStr">
        <is>
          <t>Демська Наталія Павлівна</t>
        </is>
      </c>
      <c r="B176" s="263" t="inlineStr">
        <is>
          <t>ст. викл.</t>
        </is>
      </c>
      <c r="C176" s="263" t="inlineStr">
        <is>
          <t>КІТАМ</t>
        </is>
      </c>
      <c r="D176" s="263" t="n"/>
      <c r="E176" s="264" t="n">
        <v>57193449011</v>
      </c>
      <c r="F176" s="265" t="n">
        <v>0</v>
      </c>
      <c r="G176" s="265" t="n">
        <v>4</v>
      </c>
      <c r="H176" s="265" t="n">
        <v>0</v>
      </c>
      <c r="I176" s="13" t="n"/>
      <c r="J176" s="13" t="n"/>
      <c r="K176" s="13" t="n"/>
      <c r="L176" s="13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</row>
    <row r="177" ht="15.75" customHeight="1" s="303">
      <c r="A177" s="260" t="inlineStr">
        <is>
          <t>Демченко Вікторія Анатоліївна</t>
        </is>
      </c>
      <c r="B177" s="260" t="inlineStr">
        <is>
          <t>доцент</t>
        </is>
      </c>
      <c r="C177" s="260" t="inlineStr">
        <is>
          <t>МП</t>
        </is>
      </c>
      <c r="D177" s="260" t="n"/>
      <c r="E177" s="262" t="n"/>
      <c r="F177" s="262" t="n">
        <v>0</v>
      </c>
      <c r="G177" s="262" t="n">
        <v>0</v>
      </c>
      <c r="H177" s="262" t="n">
        <v>0</v>
      </c>
      <c r="I177" s="13" t="n"/>
      <c r="J177" s="13" t="n"/>
      <c r="K177" s="13" t="n"/>
      <c r="L177" s="13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</row>
    <row r="178" ht="15.75" customHeight="1" s="303">
      <c r="A178" s="263" t="inlineStr">
        <is>
          <t>Деркач Галина Олександрівна</t>
        </is>
      </c>
      <c r="B178" s="263" t="inlineStr">
        <is>
          <t>доцент</t>
        </is>
      </c>
      <c r="C178" s="263" t="inlineStr">
        <is>
          <t>МП</t>
        </is>
      </c>
      <c r="D178" s="263" t="n"/>
      <c r="E178" s="265" t="n"/>
      <c r="F178" s="265" t="n">
        <v>0</v>
      </c>
      <c r="G178" s="265" t="n">
        <v>0</v>
      </c>
      <c r="H178" s="265" t="n">
        <v>0</v>
      </c>
      <c r="I178" s="13" t="n"/>
      <c r="J178" s="13" t="n"/>
      <c r="K178" s="13" t="n"/>
      <c r="L178" s="13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</row>
    <row r="179" ht="15.75" customHeight="1" s="303">
      <c r="A179" s="260" t="inlineStr">
        <is>
          <t>Деркач Любов Павлівна</t>
        </is>
      </c>
      <c r="B179" s="260" t="inlineStr">
        <is>
          <t>асистент (сумісник)</t>
        </is>
      </c>
      <c r="C179" s="260" t="inlineStr">
        <is>
          <t>ФВС</t>
        </is>
      </c>
      <c r="D179" s="260" t="n"/>
      <c r="E179" s="262" t="n"/>
      <c r="F179" s="262" t="n">
        <v>0</v>
      </c>
      <c r="G179" s="262" t="n">
        <v>0</v>
      </c>
      <c r="H179" s="262" t="n">
        <v>0</v>
      </c>
      <c r="I179" s="13" t="n"/>
      <c r="J179" s="13" t="n"/>
      <c r="K179" s="13" t="n"/>
      <c r="L179" s="13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</row>
    <row r="180" ht="15.75" customHeight="1" s="303">
      <c r="A180" s="263" t="inlineStr">
        <is>
          <t>Дзюбенко Володимир Федорович</t>
        </is>
      </c>
      <c r="B180" s="263" t="inlineStr">
        <is>
          <t>асистент</t>
        </is>
      </c>
      <c r="C180" s="263" t="inlineStr">
        <is>
          <t>ЕОМ</t>
        </is>
      </c>
      <c r="D180" s="263" t="n"/>
      <c r="E180" s="265" t="n"/>
      <c r="F180" s="265" t="n">
        <v>0</v>
      </c>
      <c r="G180" s="265" t="n">
        <v>0</v>
      </c>
      <c r="H180" s="265" t="n">
        <v>0</v>
      </c>
      <c r="I180" s="13" t="n"/>
      <c r="J180" s="13" t="n"/>
      <c r="K180" s="13" t="n"/>
      <c r="L180" s="13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</row>
    <row r="181" ht="15.75" customHeight="1" s="303">
      <c r="A181" s="260" t="inlineStr">
        <is>
          <t>Дзюбенко Михайло Іванович</t>
        </is>
      </c>
      <c r="B181" s="260" t="inlineStr">
        <is>
          <t>професор (сумісник)</t>
        </is>
      </c>
      <c r="C181" s="260" t="inlineStr">
        <is>
          <t>ФОЕТ</t>
        </is>
      </c>
      <c r="D181" s="260" t="n"/>
      <c r="E181" s="261" t="n">
        <v>6603636403</v>
      </c>
      <c r="F181" s="262" t="n"/>
      <c r="G181" s="262" t="n"/>
      <c r="H181" s="262" t="n"/>
      <c r="I181" s="13" t="n"/>
      <c r="J181" s="13" t="n"/>
      <c r="K181" s="13" t="n"/>
      <c r="L181" s="13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</row>
    <row r="182" ht="15.75" customHeight="1" s="303">
      <c r="A182" s="263" t="inlineStr">
        <is>
          <t>Діденко Євген Віталійович</t>
        </is>
      </c>
      <c r="B182" s="263" t="inlineStr">
        <is>
          <t>доцент</t>
        </is>
      </c>
      <c r="C182" s="263" t="inlineStr">
        <is>
          <t>ЕК</t>
        </is>
      </c>
      <c r="D182" s="263" t="n"/>
      <c r="E182" s="264" t="n">
        <v>57205547513</v>
      </c>
      <c r="F182" s="265" t="n">
        <v>1</v>
      </c>
      <c r="G182" s="265" t="n">
        <v>1</v>
      </c>
      <c r="H182" s="265" t="n">
        <v>11</v>
      </c>
      <c r="I182" s="13" t="n"/>
      <c r="J182" s="13" t="n"/>
      <c r="K182" s="13" t="n"/>
      <c r="L182" s="13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</row>
    <row r="183" ht="15.75" customHeight="1" s="303">
      <c r="A183" s="260" t="inlineStr">
        <is>
          <t>Дідюк Наталя Олександрівна</t>
        </is>
      </c>
      <c r="B183" s="260" t="inlineStr">
        <is>
          <t>ст. викл.</t>
        </is>
      </c>
      <c r="C183" s="260" t="inlineStr">
        <is>
          <t>ФВС</t>
        </is>
      </c>
      <c r="D183" s="260" t="n"/>
      <c r="E183" s="262" t="n"/>
      <c r="F183" s="262" t="n">
        <v>0</v>
      </c>
      <c r="G183" s="262" t="n">
        <v>0</v>
      </c>
      <c r="H183" s="262" t="n">
        <v>0</v>
      </c>
      <c r="I183" s="13" t="n"/>
      <c r="J183" s="13" t="n"/>
      <c r="K183" s="13" t="n"/>
      <c r="L183" s="13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</row>
    <row r="184" ht="15.75" customHeight="1" s="303">
      <c r="A184" s="263" t="inlineStr">
        <is>
          <t>Добринін Ігор Станіславович</t>
        </is>
      </c>
      <c r="B184" s="263" t="inlineStr">
        <is>
          <t>доцент</t>
        </is>
      </c>
      <c r="C184" s="263" t="inlineStr">
        <is>
          <t>ІКІ</t>
        </is>
      </c>
      <c r="D184" s="263" t="n"/>
      <c r="E184" s="264" t="n">
        <v>57207768136</v>
      </c>
      <c r="F184" s="265" t="n">
        <v>1</v>
      </c>
      <c r="G184" s="265" t="n">
        <v>2</v>
      </c>
      <c r="H184" s="265" t="n">
        <v>19</v>
      </c>
      <c r="I184" s="13" t="n"/>
      <c r="J184" s="13" t="n"/>
      <c r="K184" s="13" t="n"/>
      <c r="L184" s="13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</row>
    <row r="185" ht="15.75" customHeight="1" s="303">
      <c r="A185" s="260" t="inlineStr">
        <is>
          <t>Добровольська Олена Віталіївна</t>
        </is>
      </c>
      <c r="B185" s="260" t="inlineStr">
        <is>
          <t>доцент</t>
        </is>
      </c>
      <c r="C185" s="260" t="inlineStr">
        <is>
          <t>Філ</t>
        </is>
      </c>
      <c r="D185" s="260" t="n"/>
      <c r="E185" s="261" t="n">
        <v>55183924600</v>
      </c>
      <c r="F185" s="262" t="n">
        <v>0</v>
      </c>
      <c r="G185" s="262" t="n">
        <v>1</v>
      </c>
      <c r="H185" s="262" t="n">
        <v>0</v>
      </c>
      <c r="I185" s="13" t="n"/>
      <c r="J185" s="13" t="n"/>
      <c r="K185" s="13" t="n"/>
      <c r="L185" s="13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</row>
    <row r="186" ht="15.75" customHeight="1" s="303">
      <c r="A186" s="263" t="inlineStr">
        <is>
          <t>Довбня Анатолій Миколайович</t>
        </is>
      </c>
      <c r="B186" s="263" t="inlineStr">
        <is>
          <t>професор (сумісник)</t>
        </is>
      </c>
      <c r="C186" s="263" t="inlineStr">
        <is>
          <t>КІТАМ</t>
        </is>
      </c>
      <c r="D186" s="263" t="n"/>
      <c r="E186" s="264" t="n">
        <v>7004105880</v>
      </c>
      <c r="F186" s="265" t="n">
        <v>82</v>
      </c>
      <c r="G186" s="265" t="n">
        <v>826</v>
      </c>
      <c r="H186" s="265" t="n">
        <v>30709</v>
      </c>
      <c r="I186" s="13" t="n"/>
      <c r="J186" s="13" t="n"/>
      <c r="K186" s="13" t="n"/>
      <c r="L186" s="13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</row>
    <row r="187" ht="15.75" customHeight="1" s="303">
      <c r="A187" s="260" t="inlineStr">
        <is>
          <t>Довгопол Ніна Василівна</t>
        </is>
      </c>
      <c r="B187" s="260" t="inlineStr">
        <is>
          <t>доцент</t>
        </is>
      </c>
      <c r="C187" s="260" t="inlineStr">
        <is>
          <t>ЕК</t>
        </is>
      </c>
      <c r="D187" s="260" t="n"/>
      <c r="E187" s="261" t="n">
        <v>57196287026</v>
      </c>
      <c r="F187" s="262" t="n">
        <v>0</v>
      </c>
      <c r="G187" s="262" t="n">
        <v>1</v>
      </c>
      <c r="H187" s="262" t="n">
        <v>0</v>
      </c>
      <c r="I187" s="13" t="n"/>
      <c r="J187" s="13" t="n"/>
      <c r="K187" s="13" t="n"/>
      <c r="L187" s="13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</row>
    <row r="188" ht="15.75" customHeight="1" s="303">
      <c r="A188" s="263" t="inlineStr">
        <is>
          <t>Должиков Володимир Васильович</t>
        </is>
      </c>
      <c r="B188" s="263" t="inlineStr">
        <is>
          <t>професор</t>
        </is>
      </c>
      <c r="C188" s="263" t="inlineStr">
        <is>
          <t>КРіСТЗІ</t>
        </is>
      </c>
      <c r="D188" s="263" t="n"/>
      <c r="E188" s="264" t="n">
        <v>9636886100</v>
      </c>
      <c r="F188" s="265" t="n">
        <v>2</v>
      </c>
      <c r="G188" s="265" t="n">
        <v>21</v>
      </c>
      <c r="H188" s="265" t="n">
        <v>12</v>
      </c>
      <c r="I188" s="13" t="n"/>
      <c r="J188" s="13" t="n"/>
      <c r="K188" s="13" t="n"/>
      <c r="L188" s="13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</row>
    <row r="189" ht="15.75" customHeight="1" s="303">
      <c r="A189" s="260" t="inlineStr">
        <is>
          <t>Доля Олена Євгенівна</t>
        </is>
      </c>
      <c r="B189" s="260" t="inlineStr">
        <is>
          <t>доцент</t>
        </is>
      </c>
      <c r="C189" s="260" t="inlineStr">
        <is>
          <t>ІУС</t>
        </is>
      </c>
      <c r="D189" s="260" t="n"/>
      <c r="E189" s="262" t="n"/>
      <c r="F189" s="262" t="n">
        <v>0</v>
      </c>
      <c r="G189" s="262" t="n">
        <v>0</v>
      </c>
      <c r="H189" s="262" t="n">
        <v>0</v>
      </c>
      <c r="I189" s="13" t="n"/>
      <c r="J189" s="13" t="n"/>
      <c r="K189" s="13" t="n"/>
      <c r="L189" s="13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</row>
    <row r="190" ht="15.75" customHeight="1" s="303">
      <c r="A190" s="263" t="inlineStr">
        <is>
          <t>Дорофєєва Юлія Семенівна</t>
        </is>
      </c>
      <c r="B190" s="263" t="inlineStr">
        <is>
          <t>доцент</t>
        </is>
      </c>
      <c r="C190" s="263" t="inlineStr">
        <is>
          <t>МСТ</t>
        </is>
      </c>
      <c r="D190" s="263" t="n"/>
      <c r="E190" s="265" t="n"/>
      <c r="F190" s="265" t="n">
        <v>0</v>
      </c>
      <c r="G190" s="265" t="n">
        <v>0</v>
      </c>
      <c r="H190" s="265" t="n">
        <v>0</v>
      </c>
      <c r="I190" s="13" t="n"/>
      <c r="J190" s="13" t="n"/>
      <c r="K190" s="13" t="n"/>
      <c r="L190" s="13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</row>
    <row r="191" ht="15.75" customHeight="1" s="303">
      <c r="A191" s="260" t="inlineStr">
        <is>
          <t>Дорошенко Володимир Олексійович</t>
        </is>
      </c>
      <c r="B191" s="267" t="inlineStr">
        <is>
          <t>професор (сумісник)</t>
        </is>
      </c>
      <c r="C191" s="260" t="inlineStr">
        <is>
          <t>ВМ</t>
        </is>
      </c>
      <c r="D191" s="260" t="n"/>
      <c r="E191" s="261" t="n">
        <v>7102624682</v>
      </c>
      <c r="F191" s="262" t="n">
        <v>5</v>
      </c>
      <c r="G191" s="262" t="n">
        <v>58</v>
      </c>
      <c r="H191" s="262" t="n">
        <v>76</v>
      </c>
      <c r="I191" s="13" t="n"/>
      <c r="J191" s="13" t="n"/>
      <c r="K191" s="13" t="n"/>
      <c r="L191" s="13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</row>
    <row r="192" ht="15.75" customHeight="1" s="303">
      <c r="A192" s="263" t="inlineStr">
        <is>
          <t>Дорошенко Сергій Миколайович</t>
        </is>
      </c>
      <c r="B192" s="263" t="inlineStr">
        <is>
          <t>асистент</t>
        </is>
      </c>
      <c r="C192" s="263" t="inlineStr">
        <is>
          <t>КІТАМ</t>
        </is>
      </c>
      <c r="D192" s="263" t="n"/>
      <c r="E192" s="265" t="n"/>
      <c r="F192" s="265" t="n">
        <v>0</v>
      </c>
      <c r="G192" s="265" t="n">
        <v>0</v>
      </c>
      <c r="H192" s="265" t="n">
        <v>0</v>
      </c>
      <c r="I192" s="13" t="n"/>
      <c r="J192" s="13" t="n"/>
      <c r="K192" s="13" t="n"/>
      <c r="L192" s="13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</row>
    <row r="193" ht="15.75" customHeight="1" s="303">
      <c r="A193" s="260" t="inlineStr">
        <is>
          <t>Драз Оксана Михайлівна</t>
        </is>
      </c>
      <c r="B193" s="260" t="inlineStr">
        <is>
          <t>асистент (сумісник)</t>
        </is>
      </c>
      <c r="C193" s="260" t="inlineStr">
        <is>
          <t>СТ</t>
        </is>
      </c>
      <c r="D193" s="260" t="n"/>
      <c r="E193" s="262" t="n"/>
      <c r="F193" s="262" t="n">
        <v>0</v>
      </c>
      <c r="G193" s="262" t="n">
        <v>0</v>
      </c>
      <c r="H193" s="262" t="n">
        <v>0</v>
      </c>
      <c r="I193" s="13" t="n"/>
      <c r="J193" s="13" t="n"/>
      <c r="K193" s="13" t="n"/>
      <c r="L193" s="13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</row>
    <row r="194" ht="15.75" customHeight="1" s="303">
      <c r="A194" s="263" t="inlineStr">
        <is>
          <t>Дронова-Вартанян Ірина Валеріївна</t>
        </is>
      </c>
      <c r="B194" s="263" t="inlineStr">
        <is>
          <t>професор</t>
        </is>
      </c>
      <c r="C194" s="263" t="inlineStr">
        <is>
          <t>СІ</t>
        </is>
      </c>
      <c r="D194" s="263" t="n"/>
      <c r="E194" s="265" t="n"/>
      <c r="F194" s="265" t="n">
        <v>0</v>
      </c>
      <c r="G194" s="265" t="n">
        <v>0</v>
      </c>
      <c r="H194" s="265" t="n">
        <v>0</v>
      </c>
      <c r="I194" s="13" t="n"/>
      <c r="J194" s="13" t="n"/>
      <c r="K194" s="13" t="n"/>
      <c r="L194" s="13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</row>
    <row r="195" ht="15.75" customHeight="1" s="303">
      <c r="A195" s="260" t="inlineStr">
        <is>
          <t>Дружинін Євген Іванович</t>
        </is>
      </c>
      <c r="B195" s="260" t="inlineStr">
        <is>
          <t>доцент (сумісник)</t>
        </is>
      </c>
      <c r="C195" s="260" t="inlineStr">
        <is>
          <t>КІТАМ</t>
        </is>
      </c>
      <c r="D195" s="260" t="n"/>
      <c r="E195" s="262" t="n"/>
      <c r="F195" s="262" t="n">
        <v>0</v>
      </c>
      <c r="G195" s="262" t="n">
        <v>0</v>
      </c>
      <c r="H195" s="262" t="n">
        <v>0</v>
      </c>
      <c r="I195" s="13" t="n"/>
      <c r="J195" s="13" t="n"/>
      <c r="K195" s="13" t="n"/>
      <c r="L195" s="13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</row>
    <row r="196" ht="15.75" customHeight="1" s="303">
      <c r="A196" s="263" t="inlineStr">
        <is>
          <t>Дудар Зоя Володимирівна</t>
        </is>
      </c>
      <c r="B196" s="263" t="inlineStr">
        <is>
          <t>зав. каф.</t>
        </is>
      </c>
      <c r="C196" s="263" t="inlineStr">
        <is>
          <t>ПІ</t>
        </is>
      </c>
      <c r="D196" s="263" t="n"/>
      <c r="E196" s="264" t="n">
        <v>6506991522</v>
      </c>
      <c r="F196" s="265" t="n">
        <v>3</v>
      </c>
      <c r="G196" s="265" t="n">
        <v>16</v>
      </c>
      <c r="H196" s="265" t="n">
        <v>18</v>
      </c>
      <c r="I196" s="13" t="n"/>
      <c r="J196" s="13" t="n"/>
      <c r="K196" s="13" t="n"/>
      <c r="L196" s="13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</row>
    <row r="197" ht="15.75" customHeight="1" s="303">
      <c r="A197" s="260" t="inlineStr">
        <is>
          <t>Дудка Олександра Олександрівна</t>
        </is>
      </c>
      <c r="B197" s="260" t="inlineStr">
        <is>
          <t>ст. викл. (сумісник)</t>
        </is>
      </c>
      <c r="C197" s="260" t="inlineStr">
        <is>
          <t>РТІКС</t>
        </is>
      </c>
      <c r="D197" s="260" t="n"/>
      <c r="E197" s="261" t="n">
        <v>56964213400</v>
      </c>
      <c r="F197" s="262" t="n">
        <v>1</v>
      </c>
      <c r="G197" s="262" t="n">
        <v>8</v>
      </c>
      <c r="H197" s="262" t="n">
        <v>3</v>
      </c>
      <c r="I197" s="13" t="n"/>
      <c r="J197" s="13" t="n"/>
      <c r="K197" s="13" t="n"/>
      <c r="L197" s="13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</row>
    <row r="198" ht="15.75" customHeight="1" s="303">
      <c r="A198" s="263" t="inlineStr">
        <is>
          <t>Дух Яна Вікторівна</t>
        </is>
      </c>
      <c r="B198" s="263" t="inlineStr">
        <is>
          <t>асистент</t>
        </is>
      </c>
      <c r="C198" s="263" t="inlineStr">
        <is>
          <t>ЕОМ</t>
        </is>
      </c>
      <c r="D198" s="263" t="n"/>
      <c r="E198" s="264" t="n">
        <v>57207766737</v>
      </c>
      <c r="F198" s="265" t="n">
        <v>1</v>
      </c>
      <c r="G198" s="265" t="n">
        <v>1</v>
      </c>
      <c r="H198" s="265" t="n">
        <v>10</v>
      </c>
      <c r="I198" s="13" t="n"/>
      <c r="J198" s="13" t="n"/>
      <c r="K198" s="13" t="n"/>
      <c r="L198" s="13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</row>
    <row r="199" ht="15.75" customHeight="1" s="303">
      <c r="A199" s="260" t="inlineStr">
        <is>
          <t>Дяченко Владислав Олександрович</t>
        </is>
      </c>
      <c r="B199" s="260" t="inlineStr">
        <is>
          <t>ст. викл.</t>
        </is>
      </c>
      <c r="C199" s="260" t="inlineStr">
        <is>
          <t>ЕОМ</t>
        </is>
      </c>
      <c r="D199" s="260" t="n"/>
      <c r="E199" s="261" t="n">
        <v>57207260441</v>
      </c>
      <c r="F199" s="262" t="n">
        <v>2</v>
      </c>
      <c r="G199" s="262" t="n">
        <v>3</v>
      </c>
      <c r="H199" s="262" t="n">
        <v>14</v>
      </c>
      <c r="I199" s="13" t="n"/>
      <c r="J199" s="13" t="n"/>
      <c r="K199" s="13" t="n"/>
      <c r="L199" s="13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</row>
    <row r="200" ht="15.75" customHeight="1" s="303">
      <c r="A200" s="263" t="inlineStr">
        <is>
          <t>Євгеньєв Андрій Михайлович</t>
        </is>
      </c>
      <c r="B200" s="263" t="inlineStr">
        <is>
          <t>асистент (сумісник)</t>
        </is>
      </c>
      <c r="C200" s="263" t="inlineStr">
        <is>
          <t>БІТ</t>
        </is>
      </c>
      <c r="D200" s="263" t="n"/>
      <c r="E200" s="265" t="n"/>
      <c r="F200" s="265" t="n">
        <v>0</v>
      </c>
      <c r="G200" s="265" t="n">
        <v>0</v>
      </c>
      <c r="H200" s="265" t="n">
        <v>0</v>
      </c>
      <c r="I200" s="13" t="n"/>
      <c r="J200" s="13" t="n"/>
      <c r="K200" s="13" t="n"/>
      <c r="L200" s="13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</row>
    <row r="201" ht="15.75" customHeight="1" s="303">
      <c r="A201" s="260" t="inlineStr">
        <is>
          <t>Євдокименко Марина Олександрівна</t>
        </is>
      </c>
      <c r="B201" s="260" t="inlineStr">
        <is>
          <t>доцент</t>
        </is>
      </c>
      <c r="C201" s="260" t="inlineStr">
        <is>
          <t>ІКІ</t>
        </is>
      </c>
      <c r="D201" s="260" t="n"/>
      <c r="E201" s="261" t="n">
        <v>57188752496</v>
      </c>
      <c r="F201" s="262" t="n">
        <v>7</v>
      </c>
      <c r="G201" s="262" t="n">
        <v>61</v>
      </c>
      <c r="H201" s="262" t="n">
        <v>153</v>
      </c>
      <c r="I201" s="13" t="n"/>
      <c r="J201" s="13" t="n"/>
      <c r="K201" s="13" t="n"/>
      <c r="L201" s="13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</row>
    <row r="202" ht="15.75" customHeight="1" s="303">
      <c r="A202" s="257" t="inlineStr">
        <is>
          <t>Євланов Максим Вікторович</t>
        </is>
      </c>
      <c r="B202" s="257" t="inlineStr">
        <is>
          <t>професор</t>
        </is>
      </c>
      <c r="C202" s="257" t="inlineStr">
        <is>
          <t>ІУС</t>
        </is>
      </c>
      <c r="D202" s="257" t="n"/>
      <c r="E202" s="258" t="n">
        <v>57163424300</v>
      </c>
      <c r="F202" s="259" t="n">
        <v>3</v>
      </c>
      <c r="G202" s="259" t="n">
        <v>10</v>
      </c>
      <c r="H202" s="259" t="n">
        <v>20</v>
      </c>
      <c r="I202" s="13" t="n"/>
      <c r="J202" s="13" t="n"/>
      <c r="K202" s="13" t="n"/>
      <c r="L202" s="13" t="n"/>
      <c r="M202" s="13" t="n"/>
      <c r="N202" s="13" t="n"/>
      <c r="O202" s="13" t="n"/>
      <c r="P202" s="13" t="n"/>
      <c r="Q202" s="13" t="n"/>
      <c r="R202" s="13" t="n"/>
      <c r="S202" s="13" t="n"/>
      <c r="T202" s="13" t="n"/>
      <c r="U202" s="13" t="n"/>
      <c r="V202" s="13" t="n"/>
      <c r="W202" s="13" t="n"/>
      <c r="X202" s="13" t="n"/>
      <c r="Y202" s="13" t="n"/>
      <c r="Z202" s="13" t="n"/>
    </row>
    <row r="203" ht="15.75" customHeight="1" s="303">
      <c r="A203" s="260" t="inlineStr">
        <is>
          <t>Євсєєв Владислав В`ячеславович</t>
        </is>
      </c>
      <c r="B203" s="260" t="inlineStr">
        <is>
          <t>професор</t>
        </is>
      </c>
      <c r="C203" s="260" t="inlineStr">
        <is>
          <t>КІТАМ</t>
        </is>
      </c>
      <c r="D203" s="260" t="n"/>
      <c r="E203" s="261" t="n">
        <v>57190568855</v>
      </c>
      <c r="F203" s="262" t="n">
        <v>1</v>
      </c>
      <c r="G203" s="262" t="n">
        <v>8</v>
      </c>
      <c r="H203" s="262" t="n">
        <v>4</v>
      </c>
      <c r="I203" s="13" t="n"/>
      <c r="J203" s="13" t="n"/>
      <c r="K203" s="13" t="n"/>
      <c r="L203" s="13" t="n"/>
      <c r="M203" s="13" t="n"/>
      <c r="N203" s="13" t="n"/>
      <c r="O203" s="13" t="n"/>
      <c r="P203" s="13" t="n"/>
      <c r="Q203" s="13" t="n"/>
      <c r="R203" s="13" t="n"/>
      <c r="S203" s="13" t="n"/>
      <c r="T203" s="13" t="n"/>
      <c r="U203" s="13" t="n"/>
      <c r="V203" s="13" t="n"/>
      <c r="W203" s="13" t="n"/>
      <c r="X203" s="13" t="n"/>
      <c r="Y203" s="13" t="n"/>
      <c r="Z203" s="13" t="n"/>
    </row>
    <row r="204" ht="15.75" customHeight="1" s="303">
      <c r="A204" s="263" t="inlineStr">
        <is>
          <t>Євстратов Микола Дмитрович</t>
        </is>
      </c>
      <c r="B204" s="263" t="inlineStr">
        <is>
          <t>доцент</t>
        </is>
      </c>
      <c r="C204" s="263" t="inlineStr">
        <is>
          <t>МСТ</t>
        </is>
      </c>
      <c r="D204" s="263" t="n"/>
      <c r="E204" s="265" t="n"/>
      <c r="F204" s="265" t="n">
        <v>0</v>
      </c>
      <c r="G204" s="265" t="n">
        <v>0</v>
      </c>
      <c r="H204" s="265" t="n">
        <v>0</v>
      </c>
      <c r="I204" s="13" t="n"/>
      <c r="J204" s="13" t="n"/>
      <c r="K204" s="13" t="n"/>
      <c r="L204" s="13" t="n"/>
      <c r="M204" s="13" t="n"/>
      <c r="N204" s="13" t="n"/>
      <c r="O204" s="13" t="n"/>
      <c r="P204" s="13" t="n"/>
      <c r="Q204" s="13" t="n"/>
      <c r="R204" s="13" t="n"/>
      <c r="S204" s="13" t="n"/>
      <c r="T204" s="13" t="n"/>
      <c r="U204" s="13" t="n"/>
      <c r="V204" s="13" t="n"/>
      <c r="W204" s="13" t="n"/>
      <c r="X204" s="13" t="n"/>
      <c r="Y204" s="13" t="n"/>
      <c r="Z204" s="13" t="n"/>
    </row>
    <row r="205" ht="15.75" customHeight="1" s="303">
      <c r="A205" s="260" t="inlineStr">
        <is>
          <t>Євсюкова Онисія Геннадіївна</t>
        </is>
      </c>
      <c r="B205" s="260" t="inlineStr">
        <is>
          <t>асистент</t>
        </is>
      </c>
      <c r="C205" s="260" t="inlineStr">
        <is>
          <t>Укр.</t>
        </is>
      </c>
      <c r="D205" s="260" t="n"/>
      <c r="E205" s="262" t="n"/>
      <c r="F205" s="262" t="n">
        <v>0</v>
      </c>
      <c r="G205" s="262" t="n">
        <v>0</v>
      </c>
      <c r="H205" s="262" t="n">
        <v>0</v>
      </c>
      <c r="I205" s="13" t="n"/>
      <c r="J205" s="13" t="n"/>
      <c r="K205" s="13" t="n"/>
      <c r="L205" s="13" t="n"/>
      <c r="M205" s="13" t="n"/>
      <c r="N205" s="13" t="n"/>
      <c r="O205" s="13" t="n"/>
      <c r="P205" s="13" t="n"/>
      <c r="Q205" s="13" t="n"/>
      <c r="R205" s="13" t="n"/>
      <c r="S205" s="13" t="n"/>
      <c r="T205" s="13" t="n"/>
      <c r="U205" s="13" t="n"/>
      <c r="V205" s="13" t="n"/>
      <c r="W205" s="13" t="n"/>
      <c r="X205" s="13" t="n"/>
      <c r="Y205" s="13" t="n"/>
      <c r="Z205" s="13" t="n"/>
    </row>
    <row r="206" ht="15.75" customHeight="1" s="303">
      <c r="A206" s="263" t="inlineStr">
        <is>
          <t>Єгоров Андрій Борисович</t>
        </is>
      </c>
      <c r="B206" s="263" t="inlineStr">
        <is>
          <t>професор</t>
        </is>
      </c>
      <c r="C206" s="263" t="inlineStr">
        <is>
          <t>МТЕ</t>
        </is>
      </c>
      <c r="D206" s="263" t="n"/>
      <c r="E206" s="264" t="n">
        <v>56979094000</v>
      </c>
      <c r="F206" s="265" t="n">
        <v>1</v>
      </c>
      <c r="G206" s="265" t="n">
        <v>3</v>
      </c>
      <c r="H206" s="265" t="n">
        <v>3</v>
      </c>
      <c r="I206" s="13" t="n"/>
      <c r="J206" s="13" t="n"/>
      <c r="K206" s="13" t="n"/>
      <c r="L206" s="13" t="n"/>
      <c r="M206" s="13" t="n"/>
      <c r="N206" s="13" t="n"/>
      <c r="O206" s="13" t="n"/>
      <c r="P206" s="13" t="n"/>
      <c r="Q206" s="13" t="n"/>
      <c r="R206" s="13" t="n"/>
      <c r="S206" s="13" t="n"/>
      <c r="T206" s="13" t="n"/>
      <c r="U206" s="13" t="n"/>
      <c r="V206" s="13" t="n"/>
      <c r="W206" s="13" t="n"/>
      <c r="X206" s="13" t="n"/>
      <c r="Y206" s="13" t="n"/>
      <c r="Z206" s="13" t="n"/>
    </row>
    <row r="207" ht="15.75" customHeight="1" s="303">
      <c r="A207" s="260" t="inlineStr">
        <is>
          <t>Єгорова Ірина Миколаївна</t>
        </is>
      </c>
      <c r="B207" s="260" t="inlineStr">
        <is>
          <t>професор</t>
        </is>
      </c>
      <c r="C207" s="260" t="inlineStr">
        <is>
          <t>МСТ</t>
        </is>
      </c>
      <c r="D207" s="260" t="n"/>
      <c r="E207" s="262" t="n"/>
      <c r="F207" s="262" t="n">
        <v>0</v>
      </c>
      <c r="G207" s="262" t="n">
        <v>0</v>
      </c>
      <c r="H207" s="262" t="n">
        <v>0</v>
      </c>
      <c r="I207" s="13" t="n"/>
      <c r="J207" s="13" t="n"/>
      <c r="K207" s="13" t="n"/>
      <c r="L207" s="13" t="n"/>
      <c r="M207" s="13" t="n"/>
      <c r="N207" s="13" t="n"/>
      <c r="O207" s="13" t="n"/>
      <c r="P207" s="13" t="n"/>
      <c r="Q207" s="13" t="n"/>
      <c r="R207" s="13" t="n"/>
      <c r="S207" s="13" t="n"/>
      <c r="T207" s="13" t="n"/>
      <c r="U207" s="13" t="n"/>
      <c r="V207" s="13" t="n"/>
      <c r="W207" s="13" t="n"/>
      <c r="X207" s="13" t="n"/>
      <c r="Y207" s="13" t="n"/>
      <c r="Z207" s="13" t="n"/>
    </row>
    <row r="208" ht="15.75" customHeight="1" s="303">
      <c r="A208" s="263" t="inlineStr">
        <is>
          <t>Ємельянов Віктор Васильович</t>
        </is>
      </c>
      <c r="B208" s="263" t="inlineStr">
        <is>
          <t>професор</t>
        </is>
      </c>
      <c r="C208" s="263" t="inlineStr">
        <is>
          <t>ІМІ</t>
        </is>
      </c>
      <c r="D208" s="263" t="n"/>
      <c r="E208" s="265" t="n"/>
      <c r="F208" s="265" t="n">
        <v>0</v>
      </c>
      <c r="G208" s="265" t="n">
        <v>0</v>
      </c>
      <c r="H208" s="265" t="n">
        <v>0</v>
      </c>
      <c r="I208" s="13" t="n"/>
      <c r="J208" s="13" t="n"/>
      <c r="K208" s="13" t="n"/>
      <c r="L208" s="13" t="n"/>
      <c r="M208" s="13" t="n"/>
      <c r="N208" s="13" t="n"/>
      <c r="O208" s="13" t="n"/>
      <c r="P208" s="13" t="n"/>
      <c r="Q208" s="13" t="n"/>
      <c r="R208" s="13" t="n"/>
      <c r="S208" s="13" t="n"/>
      <c r="T208" s="13" t="n"/>
      <c r="U208" s="13" t="n"/>
      <c r="V208" s="13" t="n"/>
      <c r="W208" s="13" t="n"/>
      <c r="X208" s="13" t="n"/>
      <c r="Y208" s="13" t="n"/>
      <c r="Z208" s="13" t="n"/>
    </row>
    <row r="209" ht="15.75" customHeight="1" s="303">
      <c r="A209" s="260" t="inlineStr">
        <is>
          <t>Єпішкін Сергій Олексійович</t>
        </is>
      </c>
      <c r="B209" s="260" t="inlineStr">
        <is>
          <t>доцент</t>
        </is>
      </c>
      <c r="C209" s="260" t="inlineStr">
        <is>
          <t>ІКІ</t>
        </is>
      </c>
      <c r="D209" s="260" t="n"/>
      <c r="E209" s="262" t="n"/>
      <c r="F209" s="262" t="n">
        <v>0</v>
      </c>
      <c r="G209" s="262" t="n">
        <v>0</v>
      </c>
      <c r="H209" s="262" t="n">
        <v>0</v>
      </c>
      <c r="I209" s="13" t="n"/>
      <c r="J209" s="13" t="n"/>
      <c r="K209" s="13" t="n"/>
      <c r="L209" s="13" t="n"/>
      <c r="M209" s="13" t="n"/>
      <c r="N209" s="13" t="n"/>
      <c r="O209" s="13" t="n"/>
      <c r="P209" s="13" t="n"/>
      <c r="Q209" s="13" t="n"/>
      <c r="R209" s="13" t="n"/>
      <c r="S209" s="13" t="n"/>
      <c r="T209" s="13" t="n"/>
      <c r="U209" s="13" t="n"/>
      <c r="V209" s="13" t="n"/>
      <c r="W209" s="13" t="n"/>
      <c r="X209" s="13" t="n"/>
      <c r="Y209" s="13" t="n"/>
      <c r="Z209" s="13" t="n"/>
    </row>
    <row r="210" ht="15.75" customHeight="1" s="303">
      <c r="A210" s="263" t="inlineStr">
        <is>
          <t>Єременко Олександра Сергіївна</t>
        </is>
      </c>
      <c r="B210" s="263" t="inlineStr">
        <is>
          <t>професор</t>
        </is>
      </c>
      <c r="C210" s="263" t="inlineStr">
        <is>
          <t>ІКІ</t>
        </is>
      </c>
      <c r="D210" s="263" t="n"/>
      <c r="E210" s="264" t="n">
        <v>56825892200</v>
      </c>
      <c r="F210" s="265" t="n">
        <v>14</v>
      </c>
      <c r="G210" s="265" t="n">
        <v>81</v>
      </c>
      <c r="H210" s="265" t="n">
        <v>482</v>
      </c>
      <c r="I210" s="13" t="n"/>
      <c r="J210" s="13" t="n"/>
      <c r="K210" s="13" t="n"/>
      <c r="L210" s="13" t="n"/>
      <c r="M210" s="13" t="n"/>
      <c r="N210" s="13" t="n"/>
      <c r="O210" s="13" t="n"/>
      <c r="P210" s="13" t="n"/>
      <c r="Q210" s="13" t="n"/>
      <c r="R210" s="13" t="n"/>
      <c r="S210" s="13" t="n"/>
      <c r="T210" s="13" t="n"/>
      <c r="U210" s="13" t="n"/>
      <c r="V210" s="13" t="n"/>
      <c r="W210" s="13" t="n"/>
      <c r="X210" s="13" t="n"/>
      <c r="Y210" s="13" t="n"/>
      <c r="Z210" s="13" t="n"/>
    </row>
    <row r="211" ht="15.75" customHeight="1" s="303">
      <c r="A211" s="260" t="inlineStr">
        <is>
          <t>Єрмоленко Вікторія Леонідівна</t>
        </is>
      </c>
      <c r="B211" s="260" t="inlineStr">
        <is>
          <t>асистент</t>
        </is>
      </c>
      <c r="C211" s="260" t="inlineStr">
        <is>
          <t>МП</t>
        </is>
      </c>
      <c r="D211" s="260" t="n"/>
      <c r="E211" s="262" t="n"/>
      <c r="F211" s="262" t="n">
        <v>0</v>
      </c>
      <c r="G211" s="262" t="n">
        <v>0</v>
      </c>
      <c r="H211" s="262" t="n">
        <v>0</v>
      </c>
      <c r="I211" s="13" t="n"/>
      <c r="J211" s="13" t="n"/>
      <c r="K211" s="13" t="n"/>
      <c r="L211" s="13" t="n"/>
      <c r="M211" s="13" t="n"/>
      <c r="N211" s="13" t="n"/>
      <c r="O211" s="13" t="n"/>
      <c r="P211" s="13" t="n"/>
      <c r="Q211" s="13" t="n"/>
      <c r="R211" s="13" t="n"/>
      <c r="S211" s="13" t="n"/>
      <c r="T211" s="13" t="n"/>
      <c r="U211" s="13" t="n"/>
      <c r="V211" s="13" t="n"/>
      <c r="W211" s="13" t="n"/>
      <c r="X211" s="13" t="n"/>
      <c r="Y211" s="13" t="n"/>
      <c r="Z211" s="13" t="n"/>
    </row>
    <row r="212" ht="15.75" customHeight="1" s="303">
      <c r="A212" s="263" t="inlineStr">
        <is>
          <t>Єрохін Андрій Леонідович</t>
        </is>
      </c>
      <c r="B212" s="263" t="inlineStr">
        <is>
          <t>декан</t>
        </is>
      </c>
      <c r="C212" s="263" t="inlineStr">
        <is>
          <t>ПІ</t>
        </is>
      </c>
      <c r="D212" s="263" t="n"/>
      <c r="E212" s="264" t="n">
        <v>57189381444</v>
      </c>
      <c r="F212" s="265" t="n">
        <v>4</v>
      </c>
      <c r="G212" s="265" t="n">
        <v>15</v>
      </c>
      <c r="H212" s="265" t="n">
        <v>31</v>
      </c>
      <c r="I212" s="13" t="n"/>
      <c r="J212" s="13" t="n"/>
      <c r="K212" s="13" t="n"/>
      <c r="L212" s="13" t="n"/>
      <c r="M212" s="13" t="n"/>
      <c r="N212" s="13" t="n"/>
      <c r="O212" s="13" t="n"/>
      <c r="P212" s="13" t="n"/>
      <c r="Q212" s="13" t="n"/>
      <c r="R212" s="13" t="n"/>
      <c r="S212" s="13" t="n"/>
      <c r="T212" s="13" t="n"/>
      <c r="U212" s="13" t="n"/>
      <c r="V212" s="13" t="n"/>
      <c r="W212" s="13" t="n"/>
      <c r="X212" s="13" t="n"/>
      <c r="Y212" s="13" t="n"/>
      <c r="Z212" s="13" t="n"/>
    </row>
    <row r="213" ht="15.75" customHeight="1" s="303">
      <c r="A213" s="260" t="inlineStr">
        <is>
          <t>Єрошенко Ольга Артурівна</t>
        </is>
      </c>
      <c r="B213" s="260" t="inlineStr">
        <is>
          <t>асистент</t>
        </is>
      </c>
      <c r="C213" s="260" t="inlineStr">
        <is>
          <t>ЕОМ</t>
        </is>
      </c>
      <c r="D213" s="260" t="n"/>
      <c r="E213" s="262" t="n"/>
      <c r="F213" s="262" t="n">
        <v>0</v>
      </c>
      <c r="G213" s="262" t="n">
        <v>0</v>
      </c>
      <c r="H213" s="262" t="n">
        <v>0</v>
      </c>
      <c r="I213" s="13" t="n"/>
      <c r="J213" s="13" t="n"/>
      <c r="K213" s="13" t="n"/>
      <c r="L213" s="13" t="n"/>
      <c r="M213" s="13" t="n"/>
      <c r="N213" s="13" t="n"/>
      <c r="O213" s="13" t="n"/>
      <c r="P213" s="13" t="n"/>
      <c r="Q213" s="13" t="n"/>
      <c r="R213" s="13" t="n"/>
      <c r="S213" s="13" t="n"/>
      <c r="T213" s="13" t="n"/>
      <c r="U213" s="13" t="n"/>
      <c r="V213" s="13" t="n"/>
      <c r="W213" s="13" t="n"/>
      <c r="X213" s="13" t="n"/>
      <c r="Y213" s="13" t="n"/>
      <c r="Z213" s="13" t="n"/>
    </row>
    <row r="214" ht="15.75" customHeight="1" s="303">
      <c r="A214" s="263" t="inlineStr">
        <is>
          <t>Єрьоміна Наталія Сергіївна</t>
        </is>
      </c>
      <c r="B214" s="263" t="inlineStr">
        <is>
          <t>ст. викл.</t>
        </is>
      </c>
      <c r="C214" s="263" t="inlineStr">
        <is>
          <t>ЕОМ</t>
        </is>
      </c>
      <c r="D214" s="263" t="n"/>
      <c r="E214" s="264" t="n">
        <v>57194558513</v>
      </c>
      <c r="F214" s="265" t="n">
        <v>2</v>
      </c>
      <c r="G214" s="265" t="n">
        <v>8</v>
      </c>
      <c r="H214" s="265" t="n">
        <v>20</v>
      </c>
      <c r="I214" s="13" t="n"/>
      <c r="J214" s="13" t="n"/>
      <c r="K214" s="13" t="n"/>
      <c r="L214" s="13" t="n"/>
      <c r="M214" s="13" t="n"/>
      <c r="N214" s="13" t="n"/>
      <c r="O214" s="13" t="n"/>
      <c r="P214" s="13" t="n"/>
      <c r="Q214" s="13" t="n"/>
      <c r="R214" s="13" t="n"/>
      <c r="S214" s="13" t="n"/>
      <c r="T214" s="13" t="n"/>
      <c r="U214" s="13" t="n"/>
      <c r="V214" s="13" t="n"/>
      <c r="W214" s="13" t="n"/>
      <c r="X214" s="13" t="n"/>
      <c r="Y214" s="13" t="n"/>
      <c r="Z214" s="13" t="n"/>
    </row>
    <row r="215" ht="15.75" customHeight="1" s="303">
      <c r="A215" s="260" t="inlineStr">
        <is>
          <t>Єсілевський Валентин Семенович</t>
        </is>
      </c>
      <c r="B215" s="260" t="inlineStr">
        <is>
          <t>доцент</t>
        </is>
      </c>
      <c r="C215" s="260" t="inlineStr">
        <is>
          <t>ПМ</t>
        </is>
      </c>
      <c r="D215" s="260" t="n"/>
      <c r="E215" s="261" t="n">
        <v>57209411081</v>
      </c>
      <c r="F215" s="262" t="n">
        <v>1</v>
      </c>
      <c r="G215" s="262" t="n">
        <v>4</v>
      </c>
      <c r="H215" s="262" t="n">
        <v>2</v>
      </c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13" t="n"/>
      <c r="R215" s="13" t="n"/>
      <c r="S215" s="13" t="n"/>
      <c r="T215" s="13" t="n"/>
      <c r="U215" s="13" t="n"/>
      <c r="V215" s="13" t="n"/>
      <c r="W215" s="13" t="n"/>
      <c r="X215" s="13" t="n"/>
      <c r="Y215" s="13" t="n"/>
      <c r="Z215" s="13" t="n"/>
    </row>
    <row r="216" ht="15.75" customHeight="1" s="303">
      <c r="A216" s="263" t="inlineStr">
        <is>
          <t>Єщенко Юлія Федорівна</t>
        </is>
      </c>
      <c r="B216" s="263" t="inlineStr">
        <is>
          <t>доцент</t>
        </is>
      </c>
      <c r="C216" s="263" t="inlineStr">
        <is>
          <t>ІМ</t>
        </is>
      </c>
      <c r="D216" s="263" t="n"/>
      <c r="E216" s="265" t="n"/>
      <c r="F216" s="265" t="n">
        <v>0</v>
      </c>
      <c r="G216" s="265" t="n">
        <v>0</v>
      </c>
      <c r="H216" s="265" t="n">
        <v>0</v>
      </c>
      <c r="I216" s="13" t="n"/>
      <c r="J216" s="13" t="n"/>
      <c r="K216" s="13" t="n"/>
      <c r="L216" s="13" t="n"/>
      <c r="M216" s="13" t="n"/>
      <c r="N216" s="13" t="n"/>
      <c r="O216" s="13" t="n"/>
      <c r="P216" s="13" t="n"/>
      <c r="Q216" s="13" t="n"/>
      <c r="R216" s="13" t="n"/>
      <c r="S216" s="13" t="n"/>
      <c r="T216" s="13" t="n"/>
      <c r="U216" s="13" t="n"/>
      <c r="V216" s="13" t="n"/>
      <c r="W216" s="13" t="n"/>
      <c r="X216" s="13" t="n"/>
      <c r="Y216" s="13" t="n"/>
      <c r="Z216" s="13" t="n"/>
    </row>
    <row r="217" ht="15.75" customHeight="1" s="303">
      <c r="A217" s="260" t="inlineStr">
        <is>
          <t>Жемчужкіна Тетяна Володимирівна</t>
        </is>
      </c>
      <c r="B217" s="260" t="inlineStr">
        <is>
          <t>доцент</t>
        </is>
      </c>
      <c r="C217" s="260" t="inlineStr">
        <is>
          <t>БМІ</t>
        </is>
      </c>
      <c r="D217" s="260" t="n"/>
      <c r="E217" s="261" t="n">
        <v>57208026716</v>
      </c>
      <c r="F217" s="262" t="n">
        <v>1</v>
      </c>
      <c r="G217" s="262" t="n">
        <v>4</v>
      </c>
      <c r="H217" s="262" t="n">
        <v>1</v>
      </c>
      <c r="I217" s="13" t="n"/>
      <c r="J217" s="13" t="n"/>
      <c r="K217" s="13" t="n"/>
      <c r="L217" s="13" t="n"/>
      <c r="M217" s="13" t="n"/>
      <c r="N217" s="13" t="n"/>
      <c r="O217" s="13" t="n"/>
      <c r="P217" s="13" t="n"/>
      <c r="Q217" s="13" t="n"/>
      <c r="R217" s="13" t="n"/>
      <c r="S217" s="13" t="n"/>
      <c r="T217" s="13" t="n"/>
      <c r="U217" s="13" t="n"/>
      <c r="V217" s="13" t="n"/>
      <c r="W217" s="13" t="n"/>
      <c r="X217" s="13" t="n"/>
      <c r="Y217" s="13" t="n"/>
      <c r="Z217" s="13" t="n"/>
    </row>
    <row r="218" ht="15.75" customHeight="1" s="303">
      <c r="A218" s="263" t="inlineStr">
        <is>
          <t>Жернова Поліна Євгеніївна</t>
        </is>
      </c>
      <c r="B218" s="263" t="inlineStr">
        <is>
          <t>ст. викл.</t>
        </is>
      </c>
      <c r="C218" s="263" t="inlineStr">
        <is>
          <t>СТ</t>
        </is>
      </c>
      <c r="D218" s="263" t="n"/>
      <c r="E218" s="264" t="n">
        <v>57202212660</v>
      </c>
      <c r="F218" s="265" t="n">
        <v>3</v>
      </c>
      <c r="G218" s="265" t="n">
        <v>10</v>
      </c>
      <c r="H218" s="265" t="n">
        <v>16</v>
      </c>
      <c r="I218" s="13" t="n"/>
      <c r="J218" s="13" t="n"/>
      <c r="K218" s="13" t="n"/>
      <c r="L218" s="13" t="n"/>
      <c r="M218" s="13" t="n"/>
      <c r="N218" s="13" t="n"/>
      <c r="O218" s="13" t="n"/>
      <c r="P218" s="13" t="n"/>
      <c r="Q218" s="13" t="n"/>
      <c r="R218" s="13" t="n"/>
      <c r="S218" s="13" t="n"/>
      <c r="T218" s="13" t="n"/>
      <c r="U218" s="13" t="n"/>
      <c r="V218" s="13" t="n"/>
      <c r="W218" s="13" t="n"/>
      <c r="X218" s="13" t="n"/>
      <c r="Y218" s="13" t="n"/>
      <c r="Z218" s="13" t="n"/>
    </row>
    <row r="219" ht="15.75" customHeight="1" s="303">
      <c r="A219" s="260" t="inlineStr">
        <is>
          <t>Жидкова Оксана Олегівна</t>
        </is>
      </c>
      <c r="B219" s="260" t="inlineStr">
        <is>
          <t>ст. викл.</t>
        </is>
      </c>
      <c r="C219" s="260" t="inlineStr">
        <is>
          <t>Філ.</t>
        </is>
      </c>
      <c r="D219" s="260" t="n"/>
      <c r="E219" s="262" t="n"/>
      <c r="F219" s="262" t="n">
        <v>0</v>
      </c>
      <c r="G219" s="262" t="n">
        <v>0</v>
      </c>
      <c r="H219" s="262" t="n">
        <v>0</v>
      </c>
      <c r="I219" s="13" t="n"/>
      <c r="J219" s="13" t="n"/>
      <c r="K219" s="13" t="n"/>
      <c r="L219" s="13" t="n"/>
      <c r="M219" s="13" t="n"/>
      <c r="N219" s="13" t="n"/>
      <c r="O219" s="13" t="n"/>
      <c r="P219" s="13" t="n"/>
      <c r="Q219" s="13" t="n"/>
      <c r="R219" s="13" t="n"/>
      <c r="S219" s="13" t="n"/>
      <c r="T219" s="13" t="n"/>
      <c r="U219" s="13" t="n"/>
      <c r="V219" s="13" t="n"/>
      <c r="W219" s="13" t="n"/>
      <c r="X219" s="13" t="n"/>
      <c r="Y219" s="13" t="n"/>
      <c r="Z219" s="13" t="n"/>
    </row>
    <row r="220" ht="15.75" customHeight="1" s="303">
      <c r="A220" s="263" t="inlineStr">
        <is>
          <t>Жила Ольга Володимирівна</t>
        </is>
      </c>
      <c r="B220" s="263" t="inlineStr">
        <is>
          <t>асистент</t>
        </is>
      </c>
      <c r="C220" s="263" t="inlineStr">
        <is>
          <t>ВМ</t>
        </is>
      </c>
      <c r="D220" s="263" t="n"/>
      <c r="E220" s="264" t="n">
        <v>56784340900</v>
      </c>
      <c r="F220" s="265" t="n">
        <v>1</v>
      </c>
      <c r="G220" s="265" t="n">
        <v>10</v>
      </c>
      <c r="H220" s="265" t="n">
        <v>8</v>
      </c>
      <c r="I220" s="13" t="n"/>
      <c r="J220" s="13" t="n"/>
      <c r="K220" s="13" t="n"/>
      <c r="L220" s="13" t="n"/>
      <c r="M220" s="13" t="n"/>
      <c r="N220" s="13" t="n"/>
      <c r="O220" s="13" t="n"/>
      <c r="P220" s="13" t="n"/>
      <c r="Q220" s="13" t="n"/>
      <c r="R220" s="13" t="n"/>
      <c r="S220" s="13" t="n"/>
      <c r="T220" s="13" t="n"/>
      <c r="U220" s="13" t="n"/>
      <c r="V220" s="13" t="n"/>
      <c r="W220" s="13" t="n"/>
      <c r="X220" s="13" t="n"/>
      <c r="Y220" s="13" t="n"/>
      <c r="Z220" s="13" t="n"/>
    </row>
    <row r="221" ht="15.75" customHeight="1" s="303">
      <c r="A221" s="260" t="inlineStr">
        <is>
          <t>Жовтоніжко Ірина Миколаївна</t>
        </is>
      </c>
      <c r="B221" s="260" t="inlineStr">
        <is>
          <t>доцент</t>
        </is>
      </c>
      <c r="C221" s="260" t="inlineStr">
        <is>
          <t>ВМ</t>
        </is>
      </c>
      <c r="D221" s="260" t="n"/>
      <c r="E221" s="262" t="n"/>
      <c r="F221" s="262" t="n">
        <v>0</v>
      </c>
      <c r="G221" s="262" t="n">
        <v>0</v>
      </c>
      <c r="H221" s="262" t="n">
        <v>0</v>
      </c>
      <c r="I221" s="13" t="n"/>
      <c r="J221" s="13" t="n"/>
      <c r="K221" s="13" t="n"/>
      <c r="L221" s="13" t="n"/>
      <c r="M221" s="13" t="n"/>
      <c r="N221" s="13" t="n"/>
      <c r="O221" s="13" t="n"/>
      <c r="P221" s="13" t="n"/>
      <c r="Q221" s="13" t="n"/>
      <c r="R221" s="13" t="n"/>
      <c r="S221" s="13" t="n"/>
      <c r="T221" s="13" t="n"/>
      <c r="U221" s="13" t="n"/>
      <c r="V221" s="13" t="n"/>
      <c r="W221" s="13" t="n"/>
      <c r="X221" s="13" t="n"/>
      <c r="Y221" s="13" t="n"/>
      <c r="Z221" s="13" t="n"/>
    </row>
    <row r="222" ht="15.75" customHeight="1" s="303">
      <c r="A222" s="263" t="inlineStr">
        <is>
          <t>Жолудов Юрій Тимофійович</t>
        </is>
      </c>
      <c r="B222" s="263" t="inlineStr">
        <is>
          <t>доцент</t>
        </is>
      </c>
      <c r="C222" s="263" t="inlineStr">
        <is>
          <t>БМІ</t>
        </is>
      </c>
      <c r="D222" s="263" t="n"/>
      <c r="E222" s="264" t="n">
        <v>24759544600</v>
      </c>
      <c r="F222" s="265" t="n">
        <v>7</v>
      </c>
      <c r="G222" s="265" t="n">
        <v>27</v>
      </c>
      <c r="H222" s="265" t="n">
        <v>210</v>
      </c>
      <c r="I222" s="13" t="n"/>
      <c r="J222" s="13" t="n"/>
      <c r="K222" s="13" t="n"/>
      <c r="L222" s="13" t="n"/>
      <c r="M222" s="13" t="n"/>
      <c r="N222" s="13" t="n"/>
      <c r="O222" s="13" t="n"/>
      <c r="P222" s="13" t="n"/>
      <c r="Q222" s="13" t="n"/>
      <c r="R222" s="13" t="n"/>
      <c r="S222" s="13" t="n"/>
      <c r="T222" s="13" t="n"/>
      <c r="U222" s="13" t="n"/>
      <c r="V222" s="13" t="n"/>
      <c r="W222" s="13" t="n"/>
      <c r="X222" s="13" t="n"/>
      <c r="Y222" s="13" t="n"/>
      <c r="Z222" s="13" t="n"/>
    </row>
    <row r="223" ht="15.75" customHeight="1" s="303">
      <c r="A223" s="260" t="inlineStr">
        <is>
          <t>Журавка Андрій Вікторович</t>
        </is>
      </c>
      <c r="B223" s="260" t="inlineStr">
        <is>
          <t>професор</t>
        </is>
      </c>
      <c r="C223" s="260" t="inlineStr">
        <is>
          <t>ІКІ</t>
        </is>
      </c>
      <c r="D223" s="260" t="n"/>
      <c r="E223" s="261" t="n">
        <v>57216490102</v>
      </c>
      <c r="F223" s="262" t="n">
        <v>1</v>
      </c>
      <c r="G223" s="262" t="n">
        <v>4</v>
      </c>
      <c r="H223" s="262" t="n">
        <v>2</v>
      </c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3" t="n"/>
      <c r="R223" s="13" t="n"/>
      <c r="S223" s="13" t="n"/>
      <c r="T223" s="13" t="n"/>
      <c r="U223" s="13" t="n"/>
      <c r="V223" s="13" t="n"/>
      <c r="W223" s="13" t="n"/>
      <c r="X223" s="13" t="n"/>
      <c r="Y223" s="13" t="n"/>
      <c r="Z223" s="13" t="n"/>
    </row>
    <row r="224" ht="15.75" customHeight="1" s="303">
      <c r="A224" s="263" t="inlineStr">
        <is>
          <t>Журило Олег Дмитрович</t>
        </is>
      </c>
      <c r="B224" s="263" t="inlineStr">
        <is>
          <t>асистент</t>
        </is>
      </c>
      <c r="C224" s="263" t="inlineStr">
        <is>
          <t>ЕОМ</t>
        </is>
      </c>
      <c r="D224" s="263" t="n"/>
      <c r="E224" s="265" t="n"/>
      <c r="F224" s="265" t="n">
        <v>0</v>
      </c>
      <c r="G224" s="265" t="n">
        <v>0</v>
      </c>
      <c r="H224" s="265" t="n">
        <v>0</v>
      </c>
      <c r="I224" s="13" t="n"/>
      <c r="J224" s="13" t="n"/>
      <c r="K224" s="13" t="n"/>
      <c r="L224" s="13" t="n"/>
      <c r="M224" s="13" t="n"/>
      <c r="N224" s="13" t="n"/>
      <c r="O224" s="13" t="n"/>
      <c r="P224" s="13" t="n"/>
      <c r="Q224" s="13" t="n"/>
      <c r="R224" s="13" t="n"/>
      <c r="S224" s="13" t="n"/>
      <c r="T224" s="13" t="n"/>
      <c r="U224" s="13" t="n"/>
      <c r="V224" s="13" t="n"/>
      <c r="W224" s="13" t="n"/>
      <c r="X224" s="13" t="n"/>
      <c r="Y224" s="13" t="n"/>
      <c r="Z224" s="13" t="n"/>
    </row>
    <row r="225" ht="15.75" customHeight="1" s="303">
      <c r="A225" s="260" t="inlineStr">
        <is>
          <t>Заболотний Володимир Ілліч</t>
        </is>
      </c>
      <c r="B225" s="260" t="inlineStr">
        <is>
          <t>професор</t>
        </is>
      </c>
      <c r="C225" s="260" t="inlineStr">
        <is>
          <t>БІТ</t>
        </is>
      </c>
      <c r="D225" s="260" t="n"/>
      <c r="E225" s="261" t="n">
        <v>57204184222</v>
      </c>
      <c r="F225" s="262" t="n">
        <v>0</v>
      </c>
      <c r="G225" s="262" t="n">
        <v>2</v>
      </c>
      <c r="H225" s="262" t="n">
        <v>0</v>
      </c>
      <c r="I225" s="13" t="n"/>
      <c r="J225" s="13" t="n"/>
      <c r="K225" s="13" t="n"/>
      <c r="L225" s="13" t="n"/>
      <c r="M225" s="13" t="n"/>
      <c r="N225" s="13" t="n"/>
      <c r="O225" s="13" t="n"/>
      <c r="P225" s="13" t="n"/>
      <c r="Q225" s="13" t="n"/>
      <c r="R225" s="13" t="n"/>
      <c r="S225" s="13" t="n"/>
      <c r="T225" s="13" t="n"/>
      <c r="U225" s="13" t="n"/>
      <c r="V225" s="13" t="n"/>
      <c r="W225" s="13" t="n"/>
      <c r="X225" s="13" t="n"/>
      <c r="Y225" s="13" t="n"/>
      <c r="Z225" s="13" t="n"/>
    </row>
    <row r="226" ht="15.75" customHeight="1" s="303">
      <c r="A226" s="263" t="inlineStr">
        <is>
          <t>Завизіступ Юрій Юрійович</t>
        </is>
      </c>
      <c r="B226" s="263" t="inlineStr">
        <is>
          <t>професор</t>
        </is>
      </c>
      <c r="C226" s="263" t="inlineStr">
        <is>
          <t>ЕОМ</t>
        </is>
      </c>
      <c r="D226" s="263" t="n"/>
      <c r="E226" s="265" t="n"/>
      <c r="F226" s="265" t="n">
        <v>0</v>
      </c>
      <c r="G226" s="265" t="n">
        <v>0</v>
      </c>
      <c r="H226" s="265" t="n">
        <v>0</v>
      </c>
      <c r="I226" s="13" t="n"/>
      <c r="J226" s="13" t="n"/>
      <c r="K226" s="13" t="n"/>
      <c r="L226" s="13" t="n"/>
      <c r="M226" s="13" t="n"/>
      <c r="N226" s="13" t="n"/>
      <c r="O226" s="13" t="n"/>
      <c r="P226" s="13" t="n"/>
      <c r="Q226" s="13" t="n"/>
      <c r="R226" s="13" t="n"/>
      <c r="S226" s="13" t="n"/>
      <c r="T226" s="13" t="n"/>
      <c r="U226" s="13" t="n"/>
      <c r="V226" s="13" t="n"/>
      <c r="W226" s="13" t="n"/>
      <c r="X226" s="13" t="n"/>
      <c r="Y226" s="13" t="n"/>
      <c r="Z226" s="13" t="n"/>
    </row>
    <row r="227" ht="15.75" customHeight="1" s="303">
      <c r="A227" s="260" t="inlineStr">
        <is>
          <t>Зайченко Ольга Борисівна</t>
        </is>
      </c>
      <c r="B227" s="260" t="inlineStr">
        <is>
          <t>доцент</t>
        </is>
      </c>
      <c r="C227" s="260" t="inlineStr">
        <is>
          <t>ПЕЕА</t>
        </is>
      </c>
      <c r="D227" s="260" t="n"/>
      <c r="E227" s="261" t="n">
        <v>8313137500</v>
      </c>
      <c r="F227" s="262" t="n">
        <v>3</v>
      </c>
      <c r="G227" s="262" t="n">
        <v>22</v>
      </c>
      <c r="H227" s="262" t="n">
        <v>17</v>
      </c>
      <c r="I227" s="13" t="n"/>
      <c r="J227" s="13" t="n"/>
      <c r="K227" s="13" t="n"/>
      <c r="L227" s="13" t="n"/>
      <c r="M227" s="13" t="n"/>
      <c r="N227" s="13" t="n"/>
      <c r="O227" s="13" t="n"/>
      <c r="P227" s="13" t="n"/>
      <c r="Q227" s="13" t="n"/>
      <c r="R227" s="13" t="n"/>
      <c r="S227" s="13" t="n"/>
      <c r="T227" s="13" t="n"/>
      <c r="U227" s="13" t="n"/>
      <c r="V227" s="13" t="n"/>
      <c r="W227" s="13" t="n"/>
      <c r="X227" s="13" t="n"/>
      <c r="Y227" s="13" t="n"/>
      <c r="Z227" s="13" t="n"/>
    </row>
    <row r="228" ht="15.75" customHeight="1" s="303">
      <c r="A228" s="263" t="inlineStr">
        <is>
          <t>Замірець Микола Васильович</t>
        </is>
      </c>
      <c r="B228" s="263" t="inlineStr">
        <is>
          <t>професор (сумісник)</t>
        </is>
      </c>
      <c r="C228" s="263" t="inlineStr">
        <is>
          <t>КІТАМ</t>
        </is>
      </c>
      <c r="D228" s="263" t="n"/>
      <c r="E228" s="265" t="n"/>
      <c r="F228" s="265" t="n">
        <v>0</v>
      </c>
      <c r="G228" s="265" t="n">
        <v>0</v>
      </c>
      <c r="H228" s="265" t="n">
        <v>0</v>
      </c>
      <c r="I228" s="13" t="n"/>
      <c r="J228" s="13" t="n"/>
      <c r="K228" s="13" t="n"/>
      <c r="L228" s="13" t="n"/>
      <c r="M228" s="13" t="n"/>
      <c r="N228" s="13" t="n"/>
      <c r="O228" s="13" t="n"/>
      <c r="P228" s="13" t="n"/>
      <c r="Q228" s="13" t="n"/>
      <c r="R228" s="13" t="n"/>
      <c r="S228" s="13" t="n"/>
      <c r="T228" s="13" t="n"/>
      <c r="U228" s="13" t="n"/>
      <c r="V228" s="13" t="n"/>
      <c r="W228" s="13" t="n"/>
      <c r="X228" s="13" t="n"/>
      <c r="Y228" s="13" t="n"/>
      <c r="Z228" s="13" t="n"/>
    </row>
    <row r="229" ht="15.75" customHeight="1" s="303">
      <c r="A229" s="260" t="inlineStr">
        <is>
          <t>Замірець Олег Миколайович</t>
        </is>
      </c>
      <c r="B229" s="260" t="inlineStr">
        <is>
          <t>доцент</t>
        </is>
      </c>
      <c r="C229" s="260" t="inlineStr">
        <is>
          <t>КІТАМ</t>
        </is>
      </c>
      <c r="D229" s="260" t="n"/>
      <c r="E229" s="262" t="n"/>
      <c r="F229" s="262" t="n">
        <v>0</v>
      </c>
      <c r="G229" s="262" t="n">
        <v>0</v>
      </c>
      <c r="H229" s="262" t="n">
        <v>0</v>
      </c>
      <c r="I229" s="13" t="n"/>
      <c r="J229" s="13" t="n"/>
      <c r="K229" s="13" t="n"/>
      <c r="L229" s="13" t="n"/>
      <c r="M229" s="13" t="n"/>
      <c r="N229" s="13" t="n"/>
      <c r="O229" s="13" t="n"/>
      <c r="P229" s="13" t="n"/>
      <c r="Q229" s="13" t="n"/>
      <c r="R229" s="13" t="n"/>
      <c r="S229" s="13" t="n"/>
      <c r="T229" s="13" t="n"/>
      <c r="U229" s="13" t="n"/>
      <c r="V229" s="13" t="n"/>
      <c r="W229" s="13" t="n"/>
      <c r="X229" s="13" t="n"/>
      <c r="Y229" s="13" t="n"/>
      <c r="Z229" s="13" t="n"/>
    </row>
    <row r="230" ht="15.75" customHeight="1" s="303">
      <c r="A230" s="263" t="inlineStr">
        <is>
          <t>Замятіна Наталі Валеріївна</t>
        </is>
      </c>
      <c r="B230" s="263" t="inlineStr">
        <is>
          <t>ст. викл.</t>
        </is>
      </c>
      <c r="C230" s="263" t="inlineStr">
        <is>
          <t>МП</t>
        </is>
      </c>
      <c r="D230" s="263" t="n"/>
      <c r="E230" s="265" t="n"/>
      <c r="F230" s="265" t="n">
        <v>0</v>
      </c>
      <c r="G230" s="265" t="n">
        <v>0</v>
      </c>
      <c r="H230" s="265" t="n">
        <v>0</v>
      </c>
      <c r="I230" s="13" t="n"/>
      <c r="J230" s="13" t="n"/>
      <c r="K230" s="13" t="n"/>
      <c r="L230" s="13" t="n"/>
      <c r="M230" s="13" t="n"/>
      <c r="N230" s="13" t="n"/>
      <c r="O230" s="13" t="n"/>
      <c r="P230" s="13" t="n"/>
      <c r="Q230" s="13" t="n"/>
      <c r="R230" s="13" t="n"/>
      <c r="S230" s="13" t="n"/>
      <c r="T230" s="13" t="n"/>
      <c r="U230" s="13" t="n"/>
      <c r="V230" s="13" t="n"/>
      <c r="W230" s="13" t="n"/>
      <c r="X230" s="13" t="n"/>
      <c r="Y230" s="13" t="n"/>
      <c r="Z230" s="13" t="n"/>
    </row>
    <row r="231" ht="15.75" customHeight="1" s="303">
      <c r="A231" s="260" t="inlineStr">
        <is>
          <t>Запорожець Олег Васильович</t>
        </is>
      </c>
      <c r="B231" s="260" t="inlineStr">
        <is>
          <t>доцент</t>
        </is>
      </c>
      <c r="C231" s="260" t="inlineStr">
        <is>
          <t>МТЕ</t>
        </is>
      </c>
      <c r="D231" s="260" t="n"/>
      <c r="E231" s="261" t="n">
        <v>15728942500</v>
      </c>
      <c r="F231" s="262" t="n">
        <v>0</v>
      </c>
      <c r="G231" s="262" t="n">
        <v>3</v>
      </c>
      <c r="H231" s="262" t="n">
        <v>0</v>
      </c>
      <c r="I231" s="13" t="n"/>
      <c r="J231" s="13" t="n"/>
      <c r="K231" s="13" t="n"/>
      <c r="L231" s="13" t="n"/>
      <c r="M231" s="13" t="n"/>
      <c r="N231" s="13" t="n"/>
      <c r="O231" s="13" t="n"/>
      <c r="P231" s="13" t="n"/>
      <c r="Q231" s="13" t="n"/>
      <c r="R231" s="13" t="n"/>
      <c r="S231" s="13" t="n"/>
      <c r="T231" s="13" t="n"/>
      <c r="U231" s="13" t="n"/>
      <c r="V231" s="13" t="n"/>
      <c r="W231" s="13" t="n"/>
      <c r="X231" s="13" t="n"/>
      <c r="Y231" s="13" t="n"/>
      <c r="Z231" s="13" t="n"/>
    </row>
    <row r="232" ht="15.75" customHeight="1" s="303">
      <c r="A232" s="263" t="inlineStr">
        <is>
          <t>Зарудний Олександр Андрійович</t>
        </is>
      </c>
      <c r="B232" s="263" t="inlineStr">
        <is>
          <t>доцент</t>
        </is>
      </c>
      <c r="C232" s="263" t="inlineStr">
        <is>
          <t>РТІКС</t>
        </is>
      </c>
      <c r="D232" s="263" t="n"/>
      <c r="E232" s="264" t="n">
        <v>6506769484</v>
      </c>
      <c r="F232" s="265" t="n">
        <v>2</v>
      </c>
      <c r="G232" s="265" t="n">
        <v>11</v>
      </c>
      <c r="H232" s="265" t="n">
        <v>18</v>
      </c>
      <c r="I232" s="13" t="n"/>
      <c r="J232" s="13" t="n"/>
      <c r="K232" s="13" t="n"/>
      <c r="L232" s="13" t="n"/>
      <c r="M232" s="13" t="n"/>
      <c r="N232" s="13" t="n"/>
      <c r="O232" s="13" t="n"/>
      <c r="P232" s="13" t="n"/>
      <c r="Q232" s="13" t="n"/>
      <c r="R232" s="13" t="n"/>
      <c r="S232" s="13" t="n"/>
      <c r="T232" s="13" t="n"/>
      <c r="U232" s="13" t="n"/>
      <c r="V232" s="13" t="n"/>
      <c r="W232" s="13" t="n"/>
      <c r="X232" s="13" t="n"/>
      <c r="Y232" s="13" t="n"/>
      <c r="Z232" s="13" t="n"/>
    </row>
    <row r="233" ht="15.75" customHeight="1" s="303">
      <c r="A233" s="260" t="inlineStr">
        <is>
          <t>Захаров Ігор Петрович</t>
        </is>
      </c>
      <c r="B233" s="260" t="inlineStr">
        <is>
          <t>зав. каф.</t>
        </is>
      </c>
      <c r="C233" s="260" t="inlineStr">
        <is>
          <t>МТЕ</t>
        </is>
      </c>
      <c r="D233" s="260" t="n"/>
      <c r="E233" s="261" t="n">
        <v>7202049546</v>
      </c>
      <c r="F233" s="262" t="n">
        <v>4</v>
      </c>
      <c r="G233" s="262" t="n">
        <v>24</v>
      </c>
      <c r="H233" s="262" t="n">
        <v>43</v>
      </c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3" t="n"/>
      <c r="R233" s="13" t="n"/>
      <c r="S233" s="13" t="n"/>
      <c r="T233" s="13" t="n"/>
      <c r="U233" s="13" t="n"/>
      <c r="V233" s="13" t="n"/>
      <c r="W233" s="13" t="n"/>
      <c r="X233" s="13" t="n"/>
      <c r="Y233" s="13" t="n"/>
      <c r="Z233" s="13" t="n"/>
    </row>
    <row r="234" ht="15.75" customHeight="1" s="303">
      <c r="A234" s="263" t="inlineStr">
        <is>
          <t>Захватова Тетяна Євгеніївна</t>
        </is>
      </c>
      <c r="B234" s="263" t="inlineStr">
        <is>
          <t>ст. викл.</t>
        </is>
      </c>
      <c r="C234" s="263" t="inlineStr">
        <is>
          <t>ФВС</t>
        </is>
      </c>
      <c r="D234" s="263" t="n"/>
      <c r="E234" s="265" t="n"/>
      <c r="F234" s="265" t="n">
        <v>0</v>
      </c>
      <c r="G234" s="265" t="n">
        <v>0</v>
      </c>
      <c r="H234" s="265" t="n">
        <v>0</v>
      </c>
      <c r="I234" s="13" t="n"/>
      <c r="J234" s="13" t="n"/>
      <c r="K234" s="13" t="n"/>
      <c r="L234" s="13" t="n"/>
      <c r="M234" s="13" t="n"/>
      <c r="N234" s="13" t="n"/>
      <c r="O234" s="13" t="n"/>
      <c r="P234" s="13" t="n"/>
      <c r="Q234" s="13" t="n"/>
      <c r="R234" s="13" t="n"/>
      <c r="S234" s="13" t="n"/>
      <c r="T234" s="13" t="n"/>
      <c r="U234" s="13" t="n"/>
      <c r="V234" s="13" t="n"/>
      <c r="W234" s="13" t="n"/>
      <c r="X234" s="13" t="n"/>
      <c r="Y234" s="13" t="n"/>
      <c r="Z234" s="13" t="n"/>
    </row>
    <row r="235" ht="15.75" customHeight="1" s="303">
      <c r="A235" s="260" t="inlineStr">
        <is>
          <t>Зелений Олександр Павлович</t>
        </is>
      </c>
      <c r="B235" s="260" t="inlineStr">
        <is>
          <t>ст. викл. (сумісник</t>
        </is>
      </c>
      <c r="C235" s="260" t="inlineStr">
        <is>
          <t>МСТ</t>
        </is>
      </c>
      <c r="D235" s="260" t="n"/>
      <c r="E235" s="261" t="n">
        <v>57211908898</v>
      </c>
      <c r="F235" s="262" t="n">
        <v>1</v>
      </c>
      <c r="G235" s="262" t="n">
        <v>5</v>
      </c>
      <c r="H235" s="262" t="n">
        <v>2</v>
      </c>
      <c r="I235" s="13" t="n"/>
      <c r="J235" s="13" t="n"/>
      <c r="K235" s="13" t="n"/>
      <c r="L235" s="13" t="n"/>
      <c r="M235" s="13" t="n"/>
      <c r="N235" s="13" t="n"/>
      <c r="O235" s="13" t="n"/>
      <c r="P235" s="13" t="n"/>
      <c r="Q235" s="13" t="n"/>
      <c r="R235" s="13" t="n"/>
      <c r="S235" s="13" t="n"/>
      <c r="T235" s="13" t="n"/>
      <c r="U235" s="13" t="n"/>
      <c r="V235" s="13" t="n"/>
      <c r="W235" s="13" t="n"/>
      <c r="X235" s="13" t="n"/>
      <c r="Y235" s="13" t="n"/>
      <c r="Z235" s="13" t="n"/>
    </row>
    <row r="236" ht="15.75" customHeight="1" s="303">
      <c r="A236" s="263" t="inlineStr">
        <is>
          <t>Зеленін Анатолій Миколайович</t>
        </is>
      </c>
      <c r="B236" s="263" t="inlineStr">
        <is>
          <t>професор</t>
        </is>
      </c>
      <c r="C236" s="263" t="inlineStr">
        <is>
          <t>ІМІ</t>
        </is>
      </c>
      <c r="D236" s="263" t="n"/>
      <c r="E236" s="264" t="n">
        <v>57197504395</v>
      </c>
      <c r="F236" s="265" t="n">
        <v>0</v>
      </c>
      <c r="G236" s="265" t="n">
        <v>3</v>
      </c>
      <c r="H236" s="265" t="n">
        <v>0</v>
      </c>
      <c r="I236" s="13" t="n"/>
      <c r="J236" s="13" t="n"/>
      <c r="K236" s="13" t="n"/>
      <c r="L236" s="13" t="n"/>
      <c r="M236" s="13" t="n"/>
      <c r="N236" s="13" t="n"/>
      <c r="O236" s="13" t="n"/>
      <c r="P236" s="13" t="n"/>
      <c r="Q236" s="13" t="n"/>
      <c r="R236" s="13" t="n"/>
      <c r="S236" s="13" t="n"/>
      <c r="T236" s="13" t="n"/>
      <c r="U236" s="13" t="n"/>
      <c r="V236" s="13" t="n"/>
      <c r="W236" s="13" t="n"/>
      <c r="X236" s="13" t="n"/>
      <c r="Y236" s="13" t="n"/>
      <c r="Z236" s="13" t="n"/>
    </row>
    <row r="237" ht="15.75" customHeight="1" s="303">
      <c r="A237" s="260" t="inlineStr">
        <is>
          <t>Зибіна Катерина Вікторівна</t>
        </is>
      </c>
      <c r="B237" s="260" t="inlineStr">
        <is>
          <t>асистент</t>
        </is>
      </c>
      <c r="C237" s="260" t="inlineStr">
        <is>
          <t>ПІ</t>
        </is>
      </c>
      <c r="D237" s="260" t="n"/>
      <c r="E237" s="262" t="n"/>
      <c r="F237" s="262" t="n">
        <v>0</v>
      </c>
      <c r="G237" s="262" t="n">
        <v>0</v>
      </c>
      <c r="H237" s="262" t="n">
        <v>0</v>
      </c>
      <c r="I237" s="13" t="n"/>
      <c r="J237" s="13" t="n"/>
      <c r="K237" s="13" t="n"/>
      <c r="L237" s="13" t="n"/>
      <c r="M237" s="13" t="n"/>
      <c r="N237" s="13" t="n"/>
      <c r="O237" s="13" t="n"/>
      <c r="P237" s="13" t="n"/>
      <c r="Q237" s="13" t="n"/>
      <c r="R237" s="13" t="n"/>
      <c r="S237" s="13" t="n"/>
      <c r="T237" s="13" t="n"/>
      <c r="U237" s="13" t="n"/>
      <c r="V237" s="13" t="n"/>
      <c r="W237" s="13" t="n"/>
      <c r="X237" s="13" t="n"/>
      <c r="Y237" s="13" t="n"/>
      <c r="Z237" s="13" t="n"/>
    </row>
    <row r="238" ht="15.75" customHeight="1" s="303">
      <c r="A238" s="263" t="inlineStr">
        <is>
          <t>Знайдюк Василь Григорович</t>
        </is>
      </c>
      <c r="B238" s="263" t="inlineStr">
        <is>
          <t>доцент (сумісник)</t>
        </is>
      </c>
      <c r="C238" s="263" t="inlineStr">
        <is>
          <t>ЕОМ</t>
        </is>
      </c>
      <c r="D238" s="263" t="n"/>
      <c r="E238" s="264" t="n">
        <v>57210340749</v>
      </c>
      <c r="F238" s="265" t="n">
        <v>1</v>
      </c>
      <c r="G238" s="265" t="n">
        <v>1</v>
      </c>
      <c r="H238" s="265" t="n">
        <v>1</v>
      </c>
      <c r="I238" s="13" t="n"/>
      <c r="J238" s="13" t="n"/>
      <c r="K238" s="13" t="n"/>
      <c r="L238" s="13" t="n"/>
      <c r="M238" s="13" t="n"/>
      <c r="N238" s="13" t="n"/>
      <c r="O238" s="13" t="n"/>
      <c r="P238" s="13" t="n"/>
      <c r="Q238" s="13" t="n"/>
      <c r="R238" s="13" t="n"/>
      <c r="S238" s="13" t="n"/>
      <c r="T238" s="13" t="n"/>
      <c r="U238" s="13" t="n"/>
      <c r="V238" s="13" t="n"/>
      <c r="W238" s="13" t="n"/>
      <c r="X238" s="13" t="n"/>
      <c r="Y238" s="13" t="n"/>
      <c r="Z238" s="13" t="n"/>
    </row>
    <row r="239" ht="15.75" customHeight="1" s="303">
      <c r="A239" s="260" t="inlineStr">
        <is>
          <t>Золотарьов Вадим Анатолійович</t>
        </is>
      </c>
      <c r="B239" s="260" t="inlineStr">
        <is>
          <t>доцент</t>
        </is>
      </c>
      <c r="C239" s="260" t="inlineStr">
        <is>
          <t>ІМІ</t>
        </is>
      </c>
      <c r="D239" s="260" t="n"/>
      <c r="E239" s="261" t="n">
        <v>15069927500</v>
      </c>
      <c r="F239" s="262" t="n">
        <v>0</v>
      </c>
      <c r="G239" s="262" t="n">
        <v>1</v>
      </c>
      <c r="H239" s="262" t="n">
        <v>0</v>
      </c>
      <c r="I239" s="13" t="n"/>
      <c r="J239" s="13" t="n"/>
      <c r="K239" s="13" t="n"/>
      <c r="L239" s="13" t="n"/>
      <c r="M239" s="13" t="n"/>
      <c r="N239" s="13" t="n"/>
      <c r="O239" s="13" t="n"/>
      <c r="P239" s="13" t="n"/>
      <c r="Q239" s="13" t="n"/>
      <c r="R239" s="13" t="n"/>
      <c r="S239" s="13" t="n"/>
      <c r="T239" s="13" t="n"/>
      <c r="U239" s="13" t="n"/>
      <c r="V239" s="13" t="n"/>
      <c r="W239" s="13" t="n"/>
      <c r="X239" s="13" t="n"/>
      <c r="Y239" s="13" t="n"/>
      <c r="Z239" s="13" t="n"/>
    </row>
    <row r="240" ht="15.75" customHeight="1" s="303">
      <c r="A240" s="263" t="inlineStr">
        <is>
          <t>Золотухін Олег Вікторович</t>
        </is>
      </c>
      <c r="B240" s="263" t="inlineStr">
        <is>
          <t>доцент</t>
        </is>
      </c>
      <c r="C240" s="263" t="inlineStr">
        <is>
          <t>ШІ</t>
        </is>
      </c>
      <c r="D240" s="263" t="n"/>
      <c r="E240" s="264" t="n">
        <v>57207774022</v>
      </c>
      <c r="F240" s="265" t="n">
        <v>2</v>
      </c>
      <c r="G240" s="265" t="n">
        <v>4</v>
      </c>
      <c r="H240" s="265" t="n">
        <v>5</v>
      </c>
      <c r="I240" s="13" t="n"/>
      <c r="J240" s="13" t="n"/>
      <c r="K240" s="13" t="n"/>
      <c r="L240" s="13" t="n"/>
      <c r="M240" s="13" t="n"/>
      <c r="N240" s="13" t="n"/>
      <c r="O240" s="13" t="n"/>
      <c r="P240" s="13" t="n"/>
      <c r="Q240" s="13" t="n"/>
      <c r="R240" s="13" t="n"/>
      <c r="S240" s="13" t="n"/>
      <c r="T240" s="13" t="n"/>
      <c r="U240" s="13" t="n"/>
      <c r="V240" s="13" t="n"/>
      <c r="W240" s="13" t="n"/>
      <c r="X240" s="13" t="n"/>
      <c r="Y240" s="13" t="n"/>
      <c r="Z240" s="13" t="n"/>
    </row>
    <row r="241" ht="15.75" customHeight="1" s="303">
      <c r="A241" s="260" t="inlineStr">
        <is>
          <t>Золотухіна Надія Анатоліївна</t>
        </is>
      </c>
      <c r="B241" s="260" t="inlineStr">
        <is>
          <t>доцент</t>
        </is>
      </c>
      <c r="C241" s="260" t="inlineStr">
        <is>
          <t>МП</t>
        </is>
      </c>
      <c r="D241" s="260" t="n"/>
      <c r="E241" s="262" t="n"/>
      <c r="F241" s="262" t="n">
        <v>0</v>
      </c>
      <c r="G241" s="262" t="n">
        <v>0</v>
      </c>
      <c r="H241" s="262" t="n">
        <v>0</v>
      </c>
      <c r="I241" s="13" t="n"/>
      <c r="J241" s="13" t="n"/>
      <c r="K241" s="13" t="n"/>
      <c r="L241" s="13" t="n"/>
      <c r="M241" s="13" t="n"/>
      <c r="N241" s="13" t="n"/>
      <c r="O241" s="13" t="n"/>
      <c r="P241" s="13" t="n"/>
      <c r="Q241" s="13" t="n"/>
      <c r="R241" s="13" t="n"/>
      <c r="S241" s="13" t="n"/>
      <c r="T241" s="13" t="n"/>
      <c r="U241" s="13" t="n"/>
      <c r="V241" s="13" t="n"/>
      <c r="W241" s="13" t="n"/>
      <c r="X241" s="13" t="n"/>
      <c r="Y241" s="13" t="n"/>
      <c r="Z241" s="13" t="n"/>
    </row>
    <row r="242" ht="15.75" customHeight="1" s="303">
      <c r="A242" s="263" t="inlineStr">
        <is>
          <t>Зубков Олег Вікторович</t>
        </is>
      </c>
      <c r="B242" s="263" t="inlineStr">
        <is>
          <t>доцент</t>
        </is>
      </c>
      <c r="C242" s="263" t="inlineStr">
        <is>
          <t>МТС</t>
        </is>
      </c>
      <c r="D242" s="263" t="n"/>
      <c r="E242" s="264" t="n">
        <v>6602558899</v>
      </c>
      <c r="F242" s="265" t="n">
        <v>5</v>
      </c>
      <c r="G242" s="265" t="n">
        <v>14</v>
      </c>
      <c r="H242" s="265" t="n">
        <v>47</v>
      </c>
      <c r="I242" s="13" t="n"/>
      <c r="J242" s="13" t="n"/>
      <c r="K242" s="13" t="n"/>
      <c r="L242" s="13" t="n"/>
      <c r="M242" s="13" t="n"/>
      <c r="N242" s="13" t="n"/>
      <c r="O242" s="13" t="n"/>
      <c r="P242" s="13" t="n"/>
      <c r="Q242" s="13" t="n"/>
      <c r="R242" s="13" t="n"/>
      <c r="S242" s="13" t="n"/>
      <c r="T242" s="13" t="n"/>
      <c r="U242" s="13" t="n"/>
      <c r="V242" s="13" t="n"/>
      <c r="W242" s="13" t="n"/>
      <c r="X242" s="13" t="n"/>
      <c r="Y242" s="13" t="n"/>
      <c r="Z242" s="13" t="n"/>
    </row>
    <row r="243" ht="15.75" customHeight="1" s="303">
      <c r="A243" s="260" t="inlineStr">
        <is>
          <t>Іваненко Дмитро Вікторович</t>
        </is>
      </c>
      <c r="B243" s="260" t="inlineStr">
        <is>
          <t>доцент (сумісник)</t>
        </is>
      </c>
      <c r="C243" s="260" t="inlineStr">
        <is>
          <t>БІТ</t>
        </is>
      </c>
      <c r="D243" s="260" t="n"/>
      <c r="E243" s="261" t="n">
        <v>57194036350</v>
      </c>
      <c r="F243" s="262" t="n">
        <v>3</v>
      </c>
      <c r="G243" s="262" t="n">
        <v>3</v>
      </c>
      <c r="H243" s="262" t="n">
        <v>106</v>
      </c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3" t="n"/>
      <c r="R243" s="13" t="n"/>
      <c r="S243" s="13" t="n"/>
      <c r="T243" s="13" t="n"/>
      <c r="U243" s="13" t="n"/>
      <c r="V243" s="13" t="n"/>
      <c r="W243" s="13" t="n"/>
      <c r="X243" s="13" t="n"/>
      <c r="Y243" s="13" t="n"/>
      <c r="Z243" s="13" t="n"/>
    </row>
    <row r="244" ht="15.75" customHeight="1" s="303">
      <c r="A244" s="263" t="inlineStr">
        <is>
          <t>Іваненко Станіслав Андрійович</t>
        </is>
      </c>
      <c r="B244" s="263" t="inlineStr">
        <is>
          <t>ст. викл.</t>
        </is>
      </c>
      <c r="C244" s="263" t="inlineStr">
        <is>
          <t>ІМІ</t>
        </is>
      </c>
      <c r="D244" s="263" t="n"/>
      <c r="E244" s="264" t="n">
        <v>56405392100</v>
      </c>
      <c r="F244" s="265" t="n">
        <v>2</v>
      </c>
      <c r="G244" s="265" t="n">
        <v>6</v>
      </c>
      <c r="H244" s="265" t="n">
        <v>8</v>
      </c>
      <c r="I244" s="13" t="n"/>
      <c r="J244" s="13" t="n"/>
      <c r="K244" s="13" t="n"/>
      <c r="L244" s="13" t="n"/>
      <c r="M244" s="13" t="n"/>
      <c r="N244" s="13" t="n"/>
      <c r="O244" s="13" t="n"/>
      <c r="P244" s="13" t="n"/>
      <c r="Q244" s="13" t="n"/>
      <c r="R244" s="13" t="n"/>
      <c r="S244" s="13" t="n"/>
      <c r="T244" s="13" t="n"/>
      <c r="U244" s="13" t="n"/>
      <c r="V244" s="13" t="n"/>
      <c r="W244" s="13" t="n"/>
      <c r="X244" s="13" t="n"/>
      <c r="Y244" s="13" t="n"/>
      <c r="Z244" s="13" t="n"/>
    </row>
    <row r="245" ht="15.75" customHeight="1" s="303">
      <c r="A245" s="260" t="inlineStr">
        <is>
          <t>Іванісенко Ігор Миколайович</t>
        </is>
      </c>
      <c r="B245" s="260" t="inlineStr">
        <is>
          <t>доцент</t>
        </is>
      </c>
      <c r="C245" s="260" t="inlineStr">
        <is>
          <t>ЕОМ</t>
        </is>
      </c>
      <c r="D245" s="260" t="n"/>
      <c r="E245" s="261" t="n">
        <v>57188694373</v>
      </c>
      <c r="F245" s="262" t="n">
        <v>6</v>
      </c>
      <c r="G245" s="262" t="n">
        <v>9</v>
      </c>
      <c r="H245" s="262" t="n">
        <v>74</v>
      </c>
      <c r="I245" s="13" t="n"/>
      <c r="J245" s="13" t="n"/>
      <c r="K245" s="13" t="n"/>
      <c r="L245" s="13" t="n"/>
      <c r="M245" s="13" t="n"/>
      <c r="N245" s="13" t="n"/>
      <c r="O245" s="13" t="n"/>
      <c r="P245" s="13" t="n"/>
      <c r="Q245" s="13" t="n"/>
      <c r="R245" s="13" t="n"/>
      <c r="S245" s="13" t="n"/>
      <c r="T245" s="13" t="n"/>
      <c r="U245" s="13" t="n"/>
      <c r="V245" s="13" t="n"/>
      <c r="W245" s="13" t="n"/>
      <c r="X245" s="13" t="n"/>
      <c r="Y245" s="13" t="n"/>
      <c r="Z245" s="13" t="n"/>
    </row>
    <row r="246" ht="15.75" customHeight="1" s="303">
      <c r="A246" s="263" t="inlineStr">
        <is>
          <t>Іванов Валерій Геннадійович</t>
        </is>
      </c>
      <c r="B246" s="263" t="inlineStr">
        <is>
          <t>професор</t>
        </is>
      </c>
      <c r="C246" s="263" t="inlineStr">
        <is>
          <t>СТ</t>
        </is>
      </c>
      <c r="D246" s="263" t="n"/>
      <c r="E246" s="264" t="n">
        <v>57210566768</v>
      </c>
      <c r="F246" s="265" t="n">
        <v>1</v>
      </c>
      <c r="G246" s="265" t="n">
        <v>2</v>
      </c>
      <c r="H246" s="265" t="n">
        <v>7</v>
      </c>
      <c r="I246" s="13" t="n"/>
      <c r="J246" s="13" t="n"/>
      <c r="K246" s="13" t="n"/>
      <c r="L246" s="13" t="n"/>
      <c r="M246" s="13" t="n"/>
      <c r="N246" s="13" t="n"/>
      <c r="O246" s="13" t="n"/>
      <c r="P246" s="13" t="n"/>
      <c r="Q246" s="13" t="n"/>
      <c r="R246" s="13" t="n"/>
      <c r="S246" s="13" t="n"/>
      <c r="T246" s="13" t="n"/>
      <c r="U246" s="13" t="n"/>
      <c r="V246" s="13" t="n"/>
      <c r="W246" s="13" t="n"/>
      <c r="X246" s="13" t="n"/>
      <c r="Y246" s="13" t="n"/>
      <c r="Z246" s="13" t="n"/>
    </row>
    <row r="247" ht="15.75" customHeight="1" s="303">
      <c r="A247" s="260" t="inlineStr">
        <is>
          <t>Іванов Леонід Станіславович</t>
        </is>
      </c>
      <c r="B247" s="260" t="inlineStr">
        <is>
          <t>доцент</t>
        </is>
      </c>
      <c r="C247" s="260" t="inlineStr">
        <is>
          <t>КІТАМ</t>
        </is>
      </c>
      <c r="D247" s="260" t="n"/>
      <c r="E247" s="262" t="n"/>
      <c r="F247" s="262" t="n">
        <v>0</v>
      </c>
      <c r="G247" s="262" t="n">
        <v>0</v>
      </c>
      <c r="H247" s="262" t="n">
        <v>0</v>
      </c>
      <c r="I247" s="13" t="n"/>
      <c r="J247" s="13" t="n"/>
      <c r="K247" s="13" t="n"/>
      <c r="L247" s="13" t="n"/>
      <c r="M247" s="13" t="n"/>
      <c r="N247" s="13" t="n"/>
      <c r="O247" s="13" t="n"/>
      <c r="P247" s="13" t="n"/>
      <c r="Q247" s="13" t="n"/>
      <c r="R247" s="13" t="n"/>
      <c r="S247" s="13" t="n"/>
      <c r="T247" s="13" t="n"/>
      <c r="U247" s="13" t="n"/>
      <c r="V247" s="13" t="n"/>
      <c r="W247" s="13" t="n"/>
      <c r="X247" s="13" t="n"/>
      <c r="Y247" s="13" t="n"/>
      <c r="Z247" s="13" t="n"/>
    </row>
    <row r="248" ht="15.75" customHeight="1" s="303">
      <c r="A248" s="263" t="inlineStr">
        <is>
          <t>Іванов Олександр Сергійович</t>
        </is>
      </c>
      <c r="B248" s="263" t="inlineStr">
        <is>
          <t>доцент</t>
        </is>
      </c>
      <c r="C248" s="263" t="inlineStr">
        <is>
          <t>КІТАМ</t>
        </is>
      </c>
      <c r="D248" s="263" t="n"/>
      <c r="E248" s="264" t="n">
        <v>57207774889</v>
      </c>
      <c r="F248" s="265" t="n">
        <v>1</v>
      </c>
      <c r="G248" s="265" t="n">
        <v>1</v>
      </c>
      <c r="H248" s="265" t="n">
        <v>5</v>
      </c>
      <c r="I248" s="13" t="n"/>
      <c r="J248" s="13" t="n"/>
      <c r="K248" s="13" t="n"/>
      <c r="L248" s="13" t="n"/>
      <c r="M248" s="13" t="n"/>
      <c r="N248" s="13" t="n"/>
      <c r="O248" s="13" t="n"/>
      <c r="P248" s="13" t="n"/>
      <c r="Q248" s="13" t="n"/>
      <c r="R248" s="13" t="n"/>
      <c r="S248" s="13" t="n"/>
      <c r="T248" s="13" t="n"/>
      <c r="U248" s="13" t="n"/>
      <c r="V248" s="13" t="n"/>
      <c r="W248" s="13" t="n"/>
      <c r="X248" s="13" t="n"/>
      <c r="Y248" s="13" t="n"/>
      <c r="Z248" s="13" t="n"/>
    </row>
    <row r="249" ht="15.75" customHeight="1" s="303">
      <c r="A249" s="260" t="inlineStr">
        <is>
          <t>Іванова Вікторія Борисівна</t>
        </is>
      </c>
      <c r="B249" s="260" t="inlineStr">
        <is>
          <t>ст. викл.</t>
        </is>
      </c>
      <c r="C249" s="260" t="inlineStr">
        <is>
          <t>ЕК</t>
        </is>
      </c>
      <c r="D249" s="260" t="n"/>
      <c r="E249" s="261" t="n">
        <v>57221965483</v>
      </c>
      <c r="F249" s="262" t="n">
        <v>0</v>
      </c>
      <c r="G249" s="262" t="n">
        <v>1</v>
      </c>
      <c r="H249" s="262" t="n">
        <v>0</v>
      </c>
      <c r="I249" s="13" t="n"/>
      <c r="J249" s="13" t="n"/>
      <c r="K249" s="13" t="n"/>
      <c r="L249" s="13" t="n"/>
      <c r="M249" s="13" t="n"/>
      <c r="N249" s="13" t="n"/>
      <c r="O249" s="13" t="n"/>
      <c r="P249" s="13" t="n"/>
      <c r="Q249" s="13" t="n"/>
      <c r="R249" s="13" t="n"/>
      <c r="S249" s="13" t="n"/>
      <c r="T249" s="13" t="n"/>
      <c r="U249" s="13" t="n"/>
      <c r="V249" s="13" t="n"/>
      <c r="W249" s="13" t="n"/>
      <c r="X249" s="13" t="n"/>
      <c r="Y249" s="13" t="n"/>
      <c r="Z249" s="13" t="n"/>
    </row>
    <row r="250" ht="15.75" customHeight="1" s="303">
      <c r="A250" s="263" t="inlineStr">
        <is>
          <t>Іванова Олена Олександрівна</t>
        </is>
      </c>
      <c r="B250" s="263" t="inlineStr">
        <is>
          <t>доцент</t>
        </is>
      </c>
      <c r="C250" s="263" t="inlineStr">
        <is>
          <t>КРіСТЗІ</t>
        </is>
      </c>
      <c r="D250" s="263" t="n"/>
      <c r="E250" s="264" t="n">
        <v>7201870040</v>
      </c>
      <c r="F250" s="265" t="n">
        <v>1</v>
      </c>
      <c r="G250" s="265" t="n">
        <v>5</v>
      </c>
      <c r="H250" s="265" t="n">
        <v>3</v>
      </c>
      <c r="I250" s="13" t="n"/>
      <c r="J250" s="13" t="n"/>
      <c r="K250" s="13" t="n"/>
      <c r="L250" s="13" t="n"/>
      <c r="M250" s="13" t="n"/>
      <c r="N250" s="13" t="n"/>
      <c r="O250" s="13" t="n"/>
      <c r="P250" s="13" t="n"/>
      <c r="Q250" s="13" t="n"/>
      <c r="R250" s="13" t="n"/>
      <c r="S250" s="13" t="n"/>
      <c r="T250" s="13" t="n"/>
      <c r="U250" s="13" t="n"/>
      <c r="V250" s="13" t="n"/>
      <c r="W250" s="13" t="n"/>
      <c r="X250" s="13" t="n"/>
      <c r="Y250" s="13" t="n"/>
      <c r="Z250" s="13" t="n"/>
    </row>
    <row r="251" ht="15.75" customHeight="1" s="303">
      <c r="A251" s="260" t="inlineStr">
        <is>
          <t>Іващенко Георгій Станіславович</t>
        </is>
      </c>
      <c r="B251" s="260" t="inlineStr">
        <is>
          <t>доцент</t>
        </is>
      </c>
      <c r="C251" s="260" t="inlineStr">
        <is>
          <t>ЕОМ</t>
        </is>
      </c>
      <c r="D251" s="260" t="n"/>
      <c r="E251" s="261" t="n">
        <v>57217030807</v>
      </c>
      <c r="F251" s="262" t="n">
        <v>0</v>
      </c>
      <c r="G251" s="262" t="n">
        <v>2</v>
      </c>
      <c r="H251" s="262" t="n">
        <v>0</v>
      </c>
      <c r="I251" s="13" t="n"/>
      <c r="J251" s="13" t="n"/>
      <c r="K251" s="13" t="n"/>
      <c r="L251" s="13" t="n"/>
      <c r="M251" s="13" t="n"/>
      <c r="N251" s="13" t="n"/>
      <c r="O251" s="13" t="n"/>
      <c r="P251" s="13" t="n"/>
      <c r="Q251" s="13" t="n"/>
      <c r="R251" s="13" t="n"/>
      <c r="S251" s="13" t="n"/>
      <c r="T251" s="13" t="n"/>
      <c r="U251" s="13" t="n"/>
      <c r="V251" s="13" t="n"/>
      <c r="W251" s="13" t="n"/>
      <c r="X251" s="13" t="n"/>
      <c r="Y251" s="13" t="n"/>
      <c r="Z251" s="13" t="n"/>
    </row>
    <row r="252" ht="15.75" customHeight="1" s="303">
      <c r="A252" s="263" t="inlineStr">
        <is>
          <t>Ігуменцева Наталія Володимирівна</t>
        </is>
      </c>
      <c r="B252" s="263" t="inlineStr">
        <is>
          <t>доцент</t>
        </is>
      </c>
      <c r="C252" s="263" t="inlineStr">
        <is>
          <t>ЕК</t>
        </is>
      </c>
      <c r="D252" s="263" t="n"/>
      <c r="E252" s="264" t="n">
        <v>57196286863</v>
      </c>
      <c r="F252" s="265" t="n">
        <v>0</v>
      </c>
      <c r="G252" s="265" t="n">
        <v>1</v>
      </c>
      <c r="H252" s="265" t="n">
        <v>0</v>
      </c>
      <c r="I252" s="13" t="n"/>
      <c r="J252" s="13" t="n"/>
      <c r="K252" s="13" t="n"/>
      <c r="L252" s="13" t="n"/>
      <c r="M252" s="13" t="n"/>
      <c r="N252" s="13" t="n"/>
      <c r="O252" s="13" t="n"/>
      <c r="P252" s="13" t="n"/>
      <c r="Q252" s="13" t="n"/>
      <c r="R252" s="13" t="n"/>
      <c r="S252" s="13" t="n"/>
      <c r="T252" s="13" t="n"/>
      <c r="U252" s="13" t="n"/>
      <c r="V252" s="13" t="n"/>
      <c r="W252" s="13" t="n"/>
      <c r="X252" s="13" t="n"/>
      <c r="Y252" s="13" t="n"/>
      <c r="Z252" s="13" t="n"/>
    </row>
    <row r="253" ht="15.75" customHeight="1" s="303">
      <c r="A253" s="260" t="inlineStr">
        <is>
          <t>Ільїна Ірина Віталіївна</t>
        </is>
      </c>
      <c r="B253" s="260" t="inlineStr">
        <is>
          <t>доцент</t>
        </is>
      </c>
      <c r="C253" s="260" t="inlineStr">
        <is>
          <t>ЕОМ</t>
        </is>
      </c>
      <c r="D253" s="260" t="n"/>
      <c r="E253" s="261" t="n">
        <v>57202223262</v>
      </c>
      <c r="F253" s="262" t="n">
        <v>1</v>
      </c>
      <c r="G253" s="262" t="n">
        <v>5</v>
      </c>
      <c r="H253" s="262" t="n">
        <v>5</v>
      </c>
      <c r="I253" s="13" t="n"/>
      <c r="J253" s="13" t="n"/>
      <c r="K253" s="13" t="n"/>
      <c r="L253" s="13" t="n"/>
      <c r="M253" s="13" t="n"/>
      <c r="N253" s="13" t="n"/>
      <c r="O253" s="13" t="n"/>
      <c r="P253" s="13" t="n"/>
      <c r="Q253" s="13" t="n"/>
      <c r="R253" s="13" t="n"/>
      <c r="S253" s="13" t="n"/>
      <c r="T253" s="13" t="n"/>
      <c r="U253" s="13" t="n"/>
      <c r="V253" s="13" t="n"/>
      <c r="W253" s="13" t="n"/>
      <c r="X253" s="13" t="n"/>
      <c r="Y253" s="13" t="n"/>
      <c r="Z253" s="13" t="n"/>
    </row>
    <row r="254" ht="15.75" customHeight="1" s="303">
      <c r="A254" s="263" t="inlineStr">
        <is>
          <t>Імангулов Алі Ібрагімович</t>
        </is>
      </c>
      <c r="B254" s="263" t="inlineStr">
        <is>
          <t>НДП</t>
        </is>
      </c>
      <c r="C254" s="263" t="inlineStr">
        <is>
          <t>ФВС</t>
        </is>
      </c>
      <c r="D254" s="263" t="n"/>
      <c r="E254" s="265" t="n"/>
      <c r="F254" s="265" t="n">
        <v>0</v>
      </c>
      <c r="G254" s="265" t="n">
        <v>0</v>
      </c>
      <c r="H254" s="265" t="n">
        <v>0</v>
      </c>
      <c r="I254" s="13" t="n"/>
      <c r="J254" s="13" t="n"/>
      <c r="K254" s="13" t="n"/>
      <c r="L254" s="13" t="n"/>
      <c r="M254" s="13" t="n"/>
      <c r="N254" s="13" t="n"/>
      <c r="O254" s="13" t="n"/>
      <c r="P254" s="13" t="n"/>
      <c r="Q254" s="13" t="n"/>
      <c r="R254" s="13" t="n"/>
      <c r="S254" s="13" t="n"/>
      <c r="T254" s="13" t="n"/>
      <c r="U254" s="13" t="n"/>
      <c r="V254" s="13" t="n"/>
      <c r="W254" s="13" t="n"/>
      <c r="X254" s="13" t="n"/>
      <c r="Y254" s="13" t="n"/>
      <c r="Z254" s="13" t="n"/>
    </row>
    <row r="255" ht="15.75" customHeight="1" s="303">
      <c r="A255" s="260" t="inlineStr">
        <is>
          <t>Імангулова Зульфія Аліївна</t>
        </is>
      </c>
      <c r="B255" s="260" t="inlineStr">
        <is>
          <t>доцент</t>
        </is>
      </c>
      <c r="C255" s="260" t="inlineStr">
        <is>
          <t>СТ</t>
        </is>
      </c>
      <c r="D255" s="260" t="n"/>
      <c r="E255" s="261" t="n">
        <v>57192819329</v>
      </c>
      <c r="F255" s="262" t="n">
        <v>1</v>
      </c>
      <c r="G255" s="262" t="n">
        <v>1</v>
      </c>
      <c r="H255" s="262" t="n">
        <v>2</v>
      </c>
      <c r="I255" s="13" t="n"/>
      <c r="J255" s="13" t="n"/>
      <c r="K255" s="13" t="n"/>
      <c r="L255" s="13" t="n"/>
      <c r="M255" s="13" t="n"/>
      <c r="N255" s="13" t="n"/>
      <c r="O255" s="13" t="n"/>
      <c r="P255" s="13" t="n"/>
      <c r="Q255" s="13" t="n"/>
      <c r="R255" s="13" t="n"/>
      <c r="S255" s="13" t="n"/>
      <c r="T255" s="13" t="n"/>
      <c r="U255" s="13" t="n"/>
      <c r="V255" s="13" t="n"/>
      <c r="W255" s="13" t="n"/>
      <c r="X255" s="13" t="n"/>
      <c r="Y255" s="13" t="n"/>
      <c r="Z255" s="13" t="n"/>
    </row>
    <row r="256" ht="15.75" customHeight="1" s="303">
      <c r="A256" s="263" t="inlineStr">
        <is>
          <t>Кадацька Ольга Йосипівна</t>
        </is>
      </c>
      <c r="B256" s="263" t="inlineStr">
        <is>
          <t>доцент</t>
        </is>
      </c>
      <c r="C256" s="263" t="inlineStr">
        <is>
          <t>ІКІ</t>
        </is>
      </c>
      <c r="D256" s="263" t="n"/>
      <c r="E256" s="264" t="n">
        <v>56486151800</v>
      </c>
      <c r="F256" s="265" t="n">
        <v>1</v>
      </c>
      <c r="G256" s="265" t="n">
        <v>2</v>
      </c>
      <c r="H256" s="265" t="n">
        <v>2</v>
      </c>
      <c r="I256" s="13" t="n"/>
      <c r="J256" s="13" t="n"/>
      <c r="K256" s="13" t="n"/>
      <c r="L256" s="13" t="n"/>
      <c r="M256" s="13" t="n"/>
      <c r="N256" s="13" t="n"/>
      <c r="O256" s="13" t="n"/>
      <c r="P256" s="13" t="n"/>
      <c r="Q256" s="13" t="n"/>
      <c r="R256" s="13" t="n"/>
      <c r="S256" s="13" t="n"/>
      <c r="T256" s="13" t="n"/>
      <c r="U256" s="13" t="n"/>
      <c r="V256" s="13" t="n"/>
      <c r="W256" s="13" t="n"/>
      <c r="X256" s="13" t="n"/>
      <c r="Y256" s="13" t="n"/>
      <c r="Z256" s="13" t="n"/>
    </row>
    <row r="257" ht="15.75" customHeight="1" s="303">
      <c r="A257" s="260" t="inlineStr">
        <is>
          <t>Калайда Надія Станіславівна</t>
        </is>
      </c>
      <c r="B257" s="260" t="inlineStr">
        <is>
          <t>асистент</t>
        </is>
      </c>
      <c r="C257" s="260" t="inlineStr">
        <is>
          <t>СТ</t>
        </is>
      </c>
      <c r="D257" s="260" t="n"/>
      <c r="E257" s="261" t="n">
        <v>57210556014</v>
      </c>
      <c r="F257" s="262" t="n">
        <v>1</v>
      </c>
      <c r="G257" s="262" t="n">
        <v>2</v>
      </c>
      <c r="H257" s="262" t="n">
        <v>1</v>
      </c>
      <c r="I257" s="13" t="n"/>
      <c r="J257" s="13" t="n"/>
      <c r="K257" s="13" t="n"/>
      <c r="L257" s="13" t="n"/>
      <c r="M257" s="13" t="n"/>
      <c r="N257" s="13" t="n"/>
      <c r="O257" s="13" t="n"/>
      <c r="P257" s="13" t="n"/>
      <c r="Q257" s="13" t="n"/>
      <c r="R257" s="13" t="n"/>
      <c r="S257" s="13" t="n"/>
      <c r="T257" s="13" t="n"/>
      <c r="U257" s="13" t="n"/>
      <c r="V257" s="13" t="n"/>
      <c r="W257" s="13" t="n"/>
      <c r="X257" s="13" t="n"/>
      <c r="Y257" s="13" t="n"/>
      <c r="Z257" s="13" t="n"/>
    </row>
    <row r="258" ht="15.75" customHeight="1" s="303">
      <c r="A258" s="263" t="inlineStr">
        <is>
          <t>Калиниченко Ольга Вікторівна</t>
        </is>
      </c>
      <c r="B258" s="263" t="inlineStr">
        <is>
          <t>доцент</t>
        </is>
      </c>
      <c r="C258" s="263" t="inlineStr">
        <is>
          <t>ПІ</t>
        </is>
      </c>
      <c r="D258" s="263" t="n"/>
      <c r="E258" s="264" t="n">
        <v>56007907900</v>
      </c>
      <c r="F258" s="265" t="n">
        <v>1</v>
      </c>
      <c r="G258" s="265" t="n">
        <v>1</v>
      </c>
      <c r="H258" s="265" t="n">
        <v>10</v>
      </c>
      <c r="I258" s="13" t="n"/>
      <c r="J258" s="13" t="n"/>
      <c r="K258" s="13" t="n"/>
      <c r="L258" s="13" t="n"/>
      <c r="M258" s="13" t="n"/>
      <c r="N258" s="13" t="n"/>
      <c r="O258" s="13" t="n"/>
      <c r="P258" s="13" t="n"/>
      <c r="Q258" s="13" t="n"/>
      <c r="R258" s="13" t="n"/>
      <c r="S258" s="13" t="n"/>
      <c r="T258" s="13" t="n"/>
      <c r="U258" s="13" t="n"/>
      <c r="V258" s="13" t="n"/>
      <c r="W258" s="13" t="n"/>
      <c r="X258" s="13" t="n"/>
      <c r="Y258" s="13" t="n"/>
      <c r="Z258" s="13" t="n"/>
    </row>
    <row r="259" ht="15.75" customHeight="1" s="303">
      <c r="A259" s="260" t="inlineStr">
        <is>
          <t>Калита Надія Іванівна</t>
        </is>
      </c>
      <c r="B259" s="260" t="inlineStr">
        <is>
          <t>професор</t>
        </is>
      </c>
      <c r="C259" s="260" t="inlineStr">
        <is>
          <t>СТ</t>
        </is>
      </c>
      <c r="D259" s="260" t="n"/>
      <c r="E259" s="262" t="n"/>
      <c r="F259" s="262" t="n">
        <v>0</v>
      </c>
      <c r="G259" s="262" t="n">
        <v>0</v>
      </c>
      <c r="H259" s="262" t="n">
        <v>0</v>
      </c>
      <c r="I259" s="13" t="n"/>
      <c r="J259" s="13" t="n"/>
      <c r="K259" s="13" t="n"/>
      <c r="L259" s="13" t="n"/>
      <c r="M259" s="13" t="n"/>
      <c r="N259" s="13" t="n"/>
      <c r="O259" s="13" t="n"/>
      <c r="P259" s="13" t="n"/>
      <c r="Q259" s="13" t="n"/>
      <c r="R259" s="13" t="n"/>
      <c r="S259" s="13" t="n"/>
      <c r="T259" s="13" t="n"/>
      <c r="U259" s="13" t="n"/>
      <c r="V259" s="13" t="n"/>
      <c r="W259" s="13" t="n"/>
      <c r="X259" s="13" t="n"/>
      <c r="Y259" s="13" t="n"/>
      <c r="Z259" s="13" t="n"/>
    </row>
    <row r="260" ht="15.75" customHeight="1" s="303">
      <c r="A260" s="263" t="inlineStr">
        <is>
          <t>Калінін Віталій Веніамінович</t>
        </is>
      </c>
      <c r="B260" s="263" t="inlineStr">
        <is>
          <t>доцент</t>
        </is>
      </c>
      <c r="C260" s="263" t="inlineStr">
        <is>
          <t>Фіз.</t>
        </is>
      </c>
      <c r="D260" s="263" t="n"/>
      <c r="E260" s="265" t="n"/>
      <c r="F260" s="265" t="n">
        <v>0</v>
      </c>
      <c r="G260" s="265" t="n">
        <v>0</v>
      </c>
      <c r="H260" s="265" t="n">
        <v>0</v>
      </c>
      <c r="I260" s="13" t="n"/>
      <c r="J260" s="13" t="n"/>
      <c r="K260" s="13" t="n"/>
      <c r="L260" s="13" t="n"/>
      <c r="M260" s="13" t="n"/>
      <c r="N260" s="13" t="n"/>
      <c r="O260" s="13" t="n"/>
      <c r="P260" s="13" t="n"/>
      <c r="Q260" s="13" t="n"/>
      <c r="R260" s="13" t="n"/>
      <c r="S260" s="13" t="n"/>
      <c r="T260" s="13" t="n"/>
      <c r="U260" s="13" t="n"/>
      <c r="V260" s="13" t="n"/>
      <c r="W260" s="13" t="n"/>
      <c r="X260" s="13" t="n"/>
      <c r="Y260" s="13" t="n"/>
      <c r="Z260" s="13" t="n"/>
    </row>
    <row r="261" ht="15.75" customHeight="1" s="303">
      <c r="A261" s="260" t="inlineStr">
        <is>
          <t>Калмиков Олександр Сергійович</t>
        </is>
      </c>
      <c r="B261" s="260" t="inlineStr">
        <is>
          <t>асистент</t>
        </is>
      </c>
      <c r="C261" s="260" t="inlineStr">
        <is>
          <t>МЕЕПП</t>
        </is>
      </c>
      <c r="D261" s="260" t="n"/>
      <c r="E261" s="261" t="n">
        <v>20433427600</v>
      </c>
      <c r="F261" s="262" t="n">
        <v>0</v>
      </c>
      <c r="G261" s="262" t="n">
        <v>1</v>
      </c>
      <c r="H261" s="262" t="n">
        <v>0</v>
      </c>
      <c r="I261" s="13" t="n"/>
      <c r="J261" s="13" t="n"/>
      <c r="K261" s="13" t="n"/>
      <c r="L261" s="13" t="n"/>
      <c r="M261" s="13" t="n"/>
      <c r="N261" s="13" t="n"/>
      <c r="O261" s="13" t="n"/>
      <c r="P261" s="13" t="n"/>
      <c r="Q261" s="13" t="n"/>
      <c r="R261" s="13" t="n"/>
      <c r="S261" s="13" t="n"/>
      <c r="T261" s="13" t="n"/>
      <c r="U261" s="13" t="n"/>
      <c r="V261" s="13" t="n"/>
      <c r="W261" s="13" t="n"/>
      <c r="X261" s="13" t="n"/>
      <c r="Y261" s="13" t="n"/>
      <c r="Z261" s="13" t="n"/>
    </row>
    <row r="262" ht="15.75" customHeight="1" s="303">
      <c r="A262" s="263" t="inlineStr">
        <is>
          <t>Кальницька Анжеліка Юріївна</t>
        </is>
      </c>
      <c r="B262" s="263" t="inlineStr">
        <is>
          <t>асистент</t>
        </is>
      </c>
      <c r="C262" s="263" t="inlineStr">
        <is>
          <t>ІУС</t>
        </is>
      </c>
      <c r="D262" s="263" t="n"/>
      <c r="E262" s="265" t="n"/>
      <c r="F262" s="265" t="n">
        <v>0</v>
      </c>
      <c r="G262" s="265" t="n">
        <v>0</v>
      </c>
      <c r="H262" s="265" t="n">
        <v>0</v>
      </c>
      <c r="I262" s="13" t="n"/>
      <c r="J262" s="13" t="n"/>
      <c r="K262" s="13" t="n"/>
      <c r="L262" s="13" t="n"/>
      <c r="M262" s="13" t="n"/>
      <c r="N262" s="13" t="n"/>
      <c r="O262" s="13" t="n"/>
      <c r="P262" s="13" t="n"/>
      <c r="Q262" s="13" t="n"/>
      <c r="R262" s="13" t="n"/>
      <c r="S262" s="13" t="n"/>
      <c r="T262" s="13" t="n"/>
      <c r="U262" s="13" t="n"/>
      <c r="V262" s="13" t="n"/>
      <c r="W262" s="13" t="n"/>
      <c r="X262" s="13" t="n"/>
      <c r="Y262" s="13" t="n"/>
      <c r="Z262" s="13" t="n"/>
    </row>
    <row r="263" ht="15.75" customHeight="1" s="303">
      <c r="A263" s="260" t="inlineStr">
        <is>
          <t>Калюжний Микола Михайлович</t>
        </is>
      </c>
      <c r="B263" s="260" t="inlineStr">
        <is>
          <t>ст. викл. (сумісник)</t>
        </is>
      </c>
      <c r="C263" s="260" t="inlineStr">
        <is>
          <t>ІМІ</t>
        </is>
      </c>
      <c r="D263" s="260" t="n"/>
      <c r="E263" s="261" t="n">
        <v>36069392000</v>
      </c>
      <c r="F263" s="262" t="n">
        <v>2</v>
      </c>
      <c r="G263" s="262" t="n">
        <v>14</v>
      </c>
      <c r="H263" s="262" t="n">
        <v>8</v>
      </c>
      <c r="I263" s="13" t="n"/>
      <c r="J263" s="13" t="n"/>
      <c r="K263" s="13" t="n"/>
      <c r="L263" s="13" t="n"/>
      <c r="M263" s="13" t="n"/>
      <c r="N263" s="13" t="n"/>
      <c r="O263" s="13" t="n"/>
      <c r="P263" s="13" t="n"/>
      <c r="Q263" s="13" t="n"/>
      <c r="R263" s="13" t="n"/>
      <c r="S263" s="13" t="n"/>
      <c r="T263" s="13" t="n"/>
      <c r="U263" s="13" t="n"/>
      <c r="V263" s="13" t="n"/>
      <c r="W263" s="13" t="n"/>
      <c r="X263" s="13" t="n"/>
      <c r="Y263" s="13" t="n"/>
      <c r="Z263" s="13" t="n"/>
    </row>
    <row r="264" ht="15.75" customHeight="1" s="303">
      <c r="A264" s="263" t="inlineStr">
        <is>
          <t>Караваєв Володимир Миколайович</t>
        </is>
      </c>
      <c r="B264" s="263" t="inlineStr">
        <is>
          <t>ст. викл.</t>
        </is>
      </c>
      <c r="C264" s="263" t="inlineStr">
        <is>
          <t>БІТ</t>
        </is>
      </c>
      <c r="D264" s="263" t="n"/>
      <c r="E264" s="265" t="n"/>
      <c r="F264" s="265" t="n">
        <v>0</v>
      </c>
      <c r="G264" s="265" t="n">
        <v>0</v>
      </c>
      <c r="H264" s="265" t="n">
        <v>0</v>
      </c>
      <c r="I264" s="13" t="n"/>
      <c r="J264" s="13" t="n"/>
      <c r="K264" s="13" t="n"/>
      <c r="L264" s="13" t="n"/>
      <c r="M264" s="13" t="n"/>
      <c r="N264" s="13" t="n"/>
      <c r="O264" s="13" t="n"/>
      <c r="P264" s="13" t="n"/>
      <c r="Q264" s="13" t="n"/>
      <c r="R264" s="13" t="n"/>
      <c r="S264" s="13" t="n"/>
      <c r="T264" s="13" t="n"/>
      <c r="U264" s="13" t="n"/>
      <c r="V264" s="13" t="n"/>
      <c r="W264" s="13" t="n"/>
      <c r="X264" s="13" t="n"/>
      <c r="Y264" s="13" t="n"/>
      <c r="Z264" s="13" t="n"/>
    </row>
    <row r="265" ht="15.75" customHeight="1" s="303">
      <c r="A265" s="260" t="inlineStr">
        <is>
          <t>Каргін Анатолій Олексійович</t>
        </is>
      </c>
      <c r="B265" s="260" t="inlineStr">
        <is>
          <t>професор (сумісник)</t>
        </is>
      </c>
      <c r="C265" s="260" t="inlineStr">
        <is>
          <t>ЕОМ</t>
        </is>
      </c>
      <c r="D265" s="260" t="n"/>
      <c r="E265" s="261" t="n">
        <v>6603145071</v>
      </c>
      <c r="F265" s="262" t="n">
        <v>4</v>
      </c>
      <c r="G265" s="262" t="n">
        <v>14</v>
      </c>
      <c r="H265" s="262" t="n">
        <v>34</v>
      </c>
      <c r="I265" s="13" t="n"/>
      <c r="J265" s="13" t="n"/>
      <c r="K265" s="13" t="n"/>
      <c r="L265" s="13" t="n"/>
      <c r="M265" s="13" t="n"/>
      <c r="N265" s="13" t="n"/>
      <c r="O265" s="13" t="n"/>
      <c r="P265" s="13" t="n"/>
      <c r="Q265" s="13" t="n"/>
      <c r="R265" s="13" t="n"/>
      <c r="S265" s="13" t="n"/>
      <c r="T265" s="13" t="n"/>
      <c r="U265" s="13" t="n"/>
      <c r="V265" s="13" t="n"/>
      <c r="W265" s="13" t="n"/>
      <c r="X265" s="13" t="n"/>
      <c r="Y265" s="13" t="n"/>
      <c r="Z265" s="13" t="n"/>
    </row>
    <row r="266" ht="15.75" customHeight="1" s="303">
      <c r="A266" s="263" t="inlineStr">
        <is>
          <t>Карнаушенко Володимир Петрович</t>
        </is>
      </c>
      <c r="B266" s="263" t="inlineStr">
        <is>
          <t>ст. викл.</t>
        </is>
      </c>
      <c r="C266" s="263" t="inlineStr">
        <is>
          <t>МЕЕПП</t>
        </is>
      </c>
      <c r="D266" s="263" t="n"/>
      <c r="E266" s="264" t="n">
        <v>57208080294</v>
      </c>
      <c r="F266" s="265" t="n">
        <v>0</v>
      </c>
      <c r="G266" s="265" t="n">
        <v>1</v>
      </c>
      <c r="H266" s="265" t="n">
        <v>0</v>
      </c>
      <c r="I266" s="13" t="n"/>
      <c r="J266" s="13" t="n"/>
      <c r="K266" s="13" t="n"/>
      <c r="L266" s="13" t="n"/>
      <c r="M266" s="13" t="n"/>
      <c r="N266" s="13" t="n"/>
      <c r="O266" s="13" t="n"/>
      <c r="P266" s="13" t="n"/>
      <c r="Q266" s="13" t="n"/>
      <c r="R266" s="13" t="n"/>
      <c r="S266" s="13" t="n"/>
      <c r="T266" s="13" t="n"/>
      <c r="U266" s="13" t="n"/>
      <c r="V266" s="13" t="n"/>
      <c r="W266" s="13" t="n"/>
      <c r="X266" s="13" t="n"/>
      <c r="Y266" s="13" t="n"/>
      <c r="Z266" s="13" t="n"/>
    </row>
    <row r="267" ht="15.75" customHeight="1" s="303">
      <c r="A267" s="260" t="inlineStr">
        <is>
          <t>Карташов Володимир Михайлович</t>
        </is>
      </c>
      <c r="B267" s="260" t="inlineStr">
        <is>
          <t>зав. каф.</t>
        </is>
      </c>
      <c r="C267" s="260" t="inlineStr">
        <is>
          <t>МІРЕС</t>
        </is>
      </c>
      <c r="D267" s="260" t="n"/>
      <c r="E267" s="261" t="n">
        <v>9534197500</v>
      </c>
      <c r="F267" s="262" t="n">
        <v>7</v>
      </c>
      <c r="G267" s="262" t="n">
        <v>66</v>
      </c>
      <c r="H267" s="262" t="n">
        <v>168</v>
      </c>
      <c r="I267" s="13" t="n"/>
      <c r="J267" s="13" t="n"/>
      <c r="K267" s="13" t="n"/>
      <c r="L267" s="13" t="n"/>
      <c r="M267" s="13" t="n"/>
      <c r="N267" s="13" t="n"/>
      <c r="O267" s="13" t="n"/>
      <c r="P267" s="13" t="n"/>
      <c r="Q267" s="13" t="n"/>
      <c r="R267" s="13" t="n"/>
      <c r="S267" s="13" t="n"/>
      <c r="T267" s="13" t="n"/>
      <c r="U267" s="13" t="n"/>
      <c r="V267" s="13" t="n"/>
      <c r="W267" s="13" t="n"/>
      <c r="X267" s="13" t="n"/>
      <c r="Y267" s="13" t="n"/>
      <c r="Z267" s="13" t="n"/>
    </row>
    <row r="268" ht="15.75" customHeight="1" s="303">
      <c r="A268" s="263" t="inlineStr">
        <is>
          <t>Каук Віктор Іванович</t>
        </is>
      </c>
      <c r="B268" s="263" t="inlineStr">
        <is>
          <t>доцент</t>
        </is>
      </c>
      <c r="C268" s="263" t="inlineStr">
        <is>
          <t>ПІ</t>
        </is>
      </c>
      <c r="D268" s="263" t="n"/>
      <c r="E268" s="265" t="n"/>
      <c r="F268" s="265" t="n">
        <v>0</v>
      </c>
      <c r="G268" s="265" t="n">
        <v>0</v>
      </c>
      <c r="H268" s="265" t="n">
        <v>0</v>
      </c>
      <c r="I268" s="13" t="n"/>
      <c r="J268" s="13" t="n"/>
      <c r="K268" s="13" t="n"/>
      <c r="L268" s="13" t="n"/>
      <c r="M268" s="13" t="n"/>
      <c r="N268" s="13" t="n"/>
      <c r="O268" s="13" t="n"/>
      <c r="P268" s="13" t="n"/>
      <c r="Q268" s="13" t="n"/>
      <c r="R268" s="13" t="n"/>
      <c r="S268" s="13" t="n"/>
      <c r="T268" s="13" t="n"/>
      <c r="U268" s="13" t="n"/>
      <c r="V268" s="13" t="n"/>
      <c r="W268" s="13" t="n"/>
      <c r="X268" s="13" t="n"/>
      <c r="Y268" s="13" t="n"/>
      <c r="Z268" s="13" t="n"/>
    </row>
    <row r="269" ht="15.75" customHeight="1" s="303">
      <c r="A269" s="260" t="inlineStr">
        <is>
          <t>Качко Олена Григорівна</t>
        </is>
      </c>
      <c r="B269" s="260" t="inlineStr">
        <is>
          <t>професор</t>
        </is>
      </c>
      <c r="C269" s="260" t="inlineStr">
        <is>
          <t>ПІ</t>
        </is>
      </c>
      <c r="D269" s="260" t="n"/>
      <c r="E269" s="261" t="n">
        <v>57195533664</v>
      </c>
      <c r="F269" s="262" t="n">
        <v>1</v>
      </c>
      <c r="G269" s="262" t="n">
        <v>9</v>
      </c>
      <c r="H269" s="262" t="n">
        <v>16</v>
      </c>
      <c r="I269" s="13" t="n"/>
      <c r="J269" s="13" t="n"/>
      <c r="K269" s="13" t="n"/>
      <c r="L269" s="13" t="n"/>
      <c r="M269" s="13" t="n"/>
      <c r="N269" s="13" t="n"/>
      <c r="O269" s="13" t="n"/>
      <c r="P269" s="13" t="n"/>
      <c r="Q269" s="13" t="n"/>
      <c r="R269" s="13" t="n"/>
      <c r="S269" s="13" t="n"/>
      <c r="T269" s="13" t="n"/>
      <c r="U269" s="13" t="n"/>
      <c r="V269" s="13" t="n"/>
      <c r="W269" s="13" t="n"/>
      <c r="X269" s="13" t="n"/>
      <c r="Y269" s="13" t="n"/>
      <c r="Z269" s="13" t="n"/>
    </row>
    <row r="270" ht="15.75" customHeight="1" s="303">
      <c r="A270" s="263" t="inlineStr">
        <is>
          <t>Кириченко Ірина Віталіївна</t>
        </is>
      </c>
      <c r="B270" s="263" t="inlineStr">
        <is>
          <t>ст. викл.</t>
        </is>
      </c>
      <c r="C270" s="263" t="inlineStr">
        <is>
          <t>ПІ</t>
        </is>
      </c>
      <c r="D270" s="263" t="n"/>
      <c r="E270" s="264" t="n">
        <v>57201720724</v>
      </c>
      <c r="F270" s="265" t="n">
        <v>2</v>
      </c>
      <c r="G270" s="265" t="n">
        <v>5</v>
      </c>
      <c r="H270" s="265" t="n">
        <v>13</v>
      </c>
      <c r="I270" s="13" t="n"/>
      <c r="J270" s="13" t="n"/>
      <c r="K270" s="13" t="n"/>
      <c r="L270" s="13" t="n"/>
      <c r="M270" s="13" t="n"/>
      <c r="N270" s="13" t="n"/>
      <c r="O270" s="13" t="n"/>
      <c r="P270" s="13" t="n"/>
      <c r="Q270" s="13" t="n"/>
      <c r="R270" s="13" t="n"/>
      <c r="S270" s="13" t="n"/>
      <c r="T270" s="13" t="n"/>
      <c r="U270" s="13" t="n"/>
      <c r="V270" s="13" t="n"/>
      <c r="W270" s="13" t="n"/>
      <c r="X270" s="13" t="n"/>
      <c r="Y270" s="13" t="n"/>
      <c r="Z270" s="13" t="n"/>
    </row>
    <row r="271" ht="15.75" customHeight="1" s="303">
      <c r="A271" s="260" t="inlineStr">
        <is>
          <t>Кирій Валентина Василівна</t>
        </is>
      </c>
      <c r="B271" s="260" t="inlineStr">
        <is>
          <t>доцент</t>
        </is>
      </c>
      <c r="C271" s="260" t="inlineStr">
        <is>
          <t>ЕК</t>
        </is>
      </c>
      <c r="D271" s="260" t="n"/>
      <c r="E271" s="261" t="n">
        <v>57210343239</v>
      </c>
      <c r="F271" s="262" t="n">
        <v>1</v>
      </c>
      <c r="G271" s="262" t="n">
        <v>1</v>
      </c>
      <c r="H271" s="262" t="n">
        <v>1</v>
      </c>
      <c r="I271" s="13" t="n"/>
      <c r="J271" s="13" t="n"/>
      <c r="K271" s="13" t="n"/>
      <c r="L271" s="13" t="n"/>
      <c r="M271" s="13" t="n"/>
      <c r="N271" s="13" t="n"/>
      <c r="O271" s="13" t="n"/>
      <c r="P271" s="13" t="n"/>
      <c r="Q271" s="13" t="n"/>
      <c r="R271" s="13" t="n"/>
      <c r="S271" s="13" t="n"/>
      <c r="T271" s="13" t="n"/>
      <c r="U271" s="13" t="n"/>
      <c r="V271" s="13" t="n"/>
      <c r="W271" s="13" t="n"/>
      <c r="X271" s="13" t="n"/>
      <c r="Y271" s="13" t="n"/>
      <c r="Z271" s="13" t="n"/>
    </row>
    <row r="272" ht="15.75" customHeight="1" s="303">
      <c r="A272" s="263" t="inlineStr">
        <is>
          <t>Кіктєв Григорій Сильвестрович</t>
        </is>
      </c>
      <c r="B272" s="263" t="inlineStr">
        <is>
          <t>ст. викл.</t>
        </is>
      </c>
      <c r="C272" s="263" t="inlineStr">
        <is>
          <t>ФВС</t>
        </is>
      </c>
      <c r="D272" s="263" t="n"/>
      <c r="E272" s="265" t="n"/>
      <c r="F272" s="265" t="n">
        <v>0</v>
      </c>
      <c r="G272" s="265" t="n">
        <v>0</v>
      </c>
      <c r="H272" s="265" t="n">
        <v>0</v>
      </c>
      <c r="I272" s="13" t="n"/>
      <c r="J272" s="13" t="n"/>
      <c r="K272" s="13" t="n"/>
      <c r="L272" s="13" t="n"/>
      <c r="M272" s="13" t="n"/>
      <c r="N272" s="13" t="n"/>
      <c r="O272" s="13" t="n"/>
      <c r="P272" s="13" t="n"/>
      <c r="Q272" s="13" t="n"/>
      <c r="R272" s="13" t="n"/>
      <c r="S272" s="13" t="n"/>
      <c r="T272" s="13" t="n"/>
      <c r="U272" s="13" t="n"/>
      <c r="V272" s="13" t="n"/>
      <c r="W272" s="13" t="n"/>
      <c r="X272" s="13" t="n"/>
      <c r="Y272" s="13" t="n"/>
      <c r="Z272" s="13" t="n"/>
    </row>
    <row r="273" ht="15.75" customHeight="1" s="303">
      <c r="A273" s="260" t="inlineStr">
        <is>
          <t>Кіношенко Дмитро Костянтинович</t>
        </is>
      </c>
      <c r="B273" s="260" t="inlineStr">
        <is>
          <t>ст. викл.</t>
        </is>
      </c>
      <c r="C273" s="260" t="inlineStr">
        <is>
          <t>Інф.</t>
        </is>
      </c>
      <c r="D273" s="260" t="n"/>
      <c r="E273" s="261" t="n">
        <v>8860381900</v>
      </c>
      <c r="F273" s="262" t="n">
        <v>2</v>
      </c>
      <c r="G273" s="262" t="n">
        <v>7</v>
      </c>
      <c r="H273" s="262" t="n">
        <v>7</v>
      </c>
      <c r="I273" s="13" t="n"/>
      <c r="J273" s="13" t="n"/>
      <c r="K273" s="13" t="n"/>
      <c r="L273" s="13" t="n"/>
      <c r="M273" s="13" t="n"/>
      <c r="N273" s="13" t="n"/>
      <c r="O273" s="13" t="n"/>
      <c r="P273" s="13" t="n"/>
      <c r="Q273" s="13" t="n"/>
      <c r="R273" s="13" t="n"/>
      <c r="S273" s="13" t="n"/>
      <c r="T273" s="13" t="n"/>
      <c r="U273" s="13" t="n"/>
      <c r="V273" s="13" t="n"/>
      <c r="W273" s="13" t="n"/>
      <c r="X273" s="13" t="n"/>
      <c r="Y273" s="13" t="n"/>
      <c r="Z273" s="13" t="n"/>
    </row>
    <row r="274" ht="15.75" customHeight="1" s="303">
      <c r="A274" s="263" t="inlineStr">
        <is>
          <t>Кіріченко Людмила Олегівна</t>
        </is>
      </c>
      <c r="B274" s="263" t="inlineStr">
        <is>
          <t>професор</t>
        </is>
      </c>
      <c r="C274" s="263" t="inlineStr">
        <is>
          <t>ПМ</t>
        </is>
      </c>
      <c r="D274" s="263" t="n"/>
      <c r="E274" s="264" t="n">
        <v>47861221700</v>
      </c>
      <c r="F274" s="265" t="n">
        <v>13</v>
      </c>
      <c r="G274" s="265" t="n">
        <v>38</v>
      </c>
      <c r="H274" s="265" t="n">
        <v>422</v>
      </c>
      <c r="I274" s="13" t="n"/>
      <c r="J274" s="13" t="n"/>
      <c r="K274" s="13" t="n"/>
      <c r="L274" s="13" t="n"/>
      <c r="M274" s="13" t="n"/>
      <c r="N274" s="13" t="n"/>
      <c r="O274" s="13" t="n"/>
      <c r="P274" s="13" t="n"/>
      <c r="Q274" s="13" t="n"/>
      <c r="R274" s="13" t="n"/>
      <c r="S274" s="13" t="n"/>
      <c r="T274" s="13" t="n"/>
      <c r="U274" s="13" t="n"/>
      <c r="V274" s="13" t="n"/>
      <c r="W274" s="13" t="n"/>
      <c r="X274" s="13" t="n"/>
      <c r="Y274" s="13" t="n"/>
      <c r="Z274" s="13" t="n"/>
    </row>
    <row r="275" ht="15.75" customHeight="1" s="303">
      <c r="A275" s="260" t="inlineStr">
        <is>
          <t>Климова Ірина Миколаївна</t>
        </is>
      </c>
      <c r="B275" s="260" t="inlineStr">
        <is>
          <t>асистент</t>
        </is>
      </c>
      <c r="C275" s="260" t="inlineStr">
        <is>
          <t>СТ</t>
        </is>
      </c>
      <c r="D275" s="260" t="n"/>
      <c r="E275" s="262" t="n"/>
      <c r="F275" s="262" t="n">
        <v>1</v>
      </c>
      <c r="G275" s="262" t="n">
        <v>4</v>
      </c>
      <c r="H275" s="262" t="n">
        <v>2</v>
      </c>
      <c r="I275" s="13" t="n"/>
      <c r="J275" s="13" t="n"/>
      <c r="K275" s="13" t="n"/>
      <c r="L275" s="13" t="n"/>
      <c r="M275" s="13" t="n"/>
      <c r="N275" s="13" t="n"/>
      <c r="O275" s="13" t="n"/>
      <c r="P275" s="13" t="n"/>
      <c r="Q275" s="13" t="n"/>
      <c r="R275" s="13" t="n"/>
      <c r="S275" s="13" t="n"/>
      <c r="T275" s="13" t="n"/>
      <c r="U275" s="13" t="n"/>
      <c r="V275" s="13" t="n"/>
      <c r="W275" s="13" t="n"/>
      <c r="X275" s="13" t="n"/>
      <c r="Y275" s="13" t="n"/>
      <c r="Z275" s="13" t="n"/>
    </row>
    <row r="276" ht="15.75" customHeight="1" s="303">
      <c r="A276" s="263" t="inlineStr">
        <is>
          <t>Клімова Наталія Павлівна</t>
        </is>
      </c>
      <c r="B276" s="263" t="inlineStr">
        <is>
          <t>професор</t>
        </is>
      </c>
      <c r="C276" s="263" t="inlineStr">
        <is>
          <t>ВМ</t>
        </is>
      </c>
      <c r="D276" s="263" t="n"/>
      <c r="E276" s="264" t="n">
        <v>57193827551</v>
      </c>
      <c r="F276" s="265" t="n">
        <v>1</v>
      </c>
      <c r="G276" s="265" t="n">
        <v>3</v>
      </c>
      <c r="H276" s="265" t="n">
        <v>1</v>
      </c>
      <c r="I276" s="13" t="n"/>
      <c r="J276" s="13" t="n"/>
      <c r="K276" s="13" t="n"/>
      <c r="L276" s="13" t="n"/>
      <c r="M276" s="13" t="n"/>
      <c r="N276" s="13" t="n"/>
      <c r="O276" s="13" t="n"/>
      <c r="P276" s="13" t="n"/>
      <c r="Q276" s="13" t="n"/>
      <c r="R276" s="13" t="n"/>
      <c r="S276" s="13" t="n"/>
      <c r="T276" s="13" t="n"/>
      <c r="U276" s="13" t="n"/>
      <c r="V276" s="13" t="n"/>
      <c r="W276" s="13" t="n"/>
      <c r="X276" s="13" t="n"/>
      <c r="Y276" s="13" t="n"/>
      <c r="Z276" s="13" t="n"/>
    </row>
    <row r="277" ht="15.75" customHeight="1" s="303">
      <c r="A277" s="260" t="inlineStr">
        <is>
          <t>Ключник Ігор Іванович</t>
        </is>
      </c>
      <c r="B277" s="260" t="inlineStr">
        <is>
          <t>професор</t>
        </is>
      </c>
      <c r="C277" s="260" t="inlineStr">
        <is>
          <t>ПЕЕА</t>
        </is>
      </c>
      <c r="D277" s="260" t="n"/>
      <c r="E277" s="261" t="n">
        <v>57211756904</v>
      </c>
      <c r="F277" s="262" t="n">
        <v>4</v>
      </c>
      <c r="G277" s="262" t="n">
        <v>8</v>
      </c>
      <c r="H277" s="262" t="n">
        <v>28</v>
      </c>
      <c r="I277" s="13" t="n"/>
      <c r="J277" s="13" t="n"/>
      <c r="K277" s="13" t="n"/>
      <c r="L277" s="13" t="n"/>
      <c r="M277" s="13" t="n"/>
      <c r="N277" s="13" t="n"/>
      <c r="O277" s="13" t="n"/>
      <c r="P277" s="13" t="n"/>
      <c r="Q277" s="13" t="n"/>
      <c r="R277" s="13" t="n"/>
      <c r="S277" s="13" t="n"/>
      <c r="T277" s="13" t="n"/>
      <c r="U277" s="13" t="n"/>
      <c r="V277" s="13" t="n"/>
      <c r="W277" s="13" t="n"/>
      <c r="X277" s="13" t="n"/>
      <c r="Y277" s="13" t="n"/>
      <c r="Z277" s="13" t="n"/>
    </row>
    <row r="278" ht="15.75" customHeight="1" s="303">
      <c r="A278" s="263" t="inlineStr">
        <is>
          <t>Кобзев Ігор Володимирович</t>
        </is>
      </c>
      <c r="B278" s="263" t="inlineStr">
        <is>
          <t>доцент (сумісник)</t>
        </is>
      </c>
      <c r="C278" s="263" t="inlineStr">
        <is>
          <t>ПрН</t>
        </is>
      </c>
      <c r="D278" s="263" t="n"/>
      <c r="E278" s="265" t="n"/>
      <c r="F278" s="265" t="n">
        <v>0</v>
      </c>
      <c r="G278" s="265" t="n">
        <v>0</v>
      </c>
      <c r="H278" s="265" t="n">
        <v>0</v>
      </c>
      <c r="I278" s="13" t="n"/>
      <c r="J278" s="13" t="n"/>
      <c r="K278" s="13" t="n"/>
      <c r="L278" s="13" t="n"/>
      <c r="M278" s="13" t="n"/>
      <c r="N278" s="13" t="n"/>
      <c r="O278" s="13" t="n"/>
      <c r="P278" s="13" t="n"/>
      <c r="Q278" s="13" t="n"/>
      <c r="R278" s="13" t="n"/>
      <c r="S278" s="13" t="n"/>
      <c r="T278" s="13" t="n"/>
      <c r="U278" s="13" t="n"/>
      <c r="V278" s="13" t="n"/>
      <c r="W278" s="13" t="n"/>
      <c r="X278" s="13" t="n"/>
      <c r="Y278" s="13" t="n"/>
      <c r="Z278" s="13" t="n"/>
    </row>
    <row r="279" ht="15.75" customHeight="1" s="303">
      <c r="A279" s="260" t="inlineStr">
        <is>
          <t>Кобзєв Володимир Григорович</t>
        </is>
      </c>
      <c r="B279" s="260" t="inlineStr">
        <is>
          <t>доцент</t>
        </is>
      </c>
      <c r="C279" s="260" t="inlineStr">
        <is>
          <t>ПМ</t>
        </is>
      </c>
      <c r="D279" s="260" t="n"/>
      <c r="E279" s="261" t="n">
        <v>6507354120</v>
      </c>
      <c r="F279" s="262" t="n">
        <v>0</v>
      </c>
      <c r="G279" s="262" t="n">
        <v>2</v>
      </c>
      <c r="H279" s="262" t="n">
        <v>0</v>
      </c>
      <c r="I279" s="13" t="n"/>
      <c r="J279" s="13" t="n"/>
      <c r="K279" s="13" t="n"/>
      <c r="L279" s="13" t="n"/>
      <c r="M279" s="13" t="n"/>
      <c r="N279" s="13" t="n"/>
      <c r="O279" s="13" t="n"/>
      <c r="P279" s="13" t="n"/>
      <c r="Q279" s="13" t="n"/>
      <c r="R279" s="13" t="n"/>
      <c r="S279" s="13" t="n"/>
      <c r="T279" s="13" t="n"/>
      <c r="U279" s="13" t="n"/>
      <c r="V279" s="13" t="n"/>
      <c r="W279" s="13" t="n"/>
      <c r="X279" s="13" t="n"/>
      <c r="Y279" s="13" t="n"/>
      <c r="Z279" s="13" t="n"/>
    </row>
    <row r="280" ht="15.75" customHeight="1" s="303">
      <c r="A280" s="263" t="inlineStr">
        <is>
          <t>Кобилін Ілля Олегович</t>
        </is>
      </c>
      <c r="B280" s="263" t="inlineStr">
        <is>
          <t>асистент</t>
        </is>
      </c>
      <c r="C280" s="263" t="inlineStr">
        <is>
          <t>Інф.</t>
        </is>
      </c>
      <c r="D280" s="263" t="n"/>
      <c r="E280" s="264" t="n">
        <v>57191861308</v>
      </c>
      <c r="F280" s="265" t="n">
        <v>2</v>
      </c>
      <c r="G280" s="265" t="n">
        <v>3</v>
      </c>
      <c r="H280" s="265" t="n">
        <v>10</v>
      </c>
      <c r="I280" s="13" t="n"/>
      <c r="J280" s="13" t="n"/>
      <c r="K280" s="13" t="n"/>
      <c r="L280" s="13" t="n"/>
      <c r="M280" s="13" t="n"/>
      <c r="N280" s="13" t="n"/>
      <c r="O280" s="13" t="n"/>
      <c r="P280" s="13" t="n"/>
      <c r="Q280" s="13" t="n"/>
      <c r="R280" s="13" t="n"/>
      <c r="S280" s="13" t="n"/>
      <c r="T280" s="13" t="n"/>
      <c r="U280" s="13" t="n"/>
      <c r="V280" s="13" t="n"/>
      <c r="W280" s="13" t="n"/>
      <c r="X280" s="13" t="n"/>
      <c r="Y280" s="13" t="n"/>
      <c r="Z280" s="13" t="n"/>
    </row>
    <row r="281" ht="15.75" customHeight="1" s="303">
      <c r="A281" s="260" t="inlineStr">
        <is>
          <t>Кобилін Олег Анатолійович</t>
        </is>
      </c>
      <c r="B281" s="260" t="inlineStr">
        <is>
          <t>зав. каф.</t>
        </is>
      </c>
      <c r="C281" s="260" t="inlineStr">
        <is>
          <t>Інф.</t>
        </is>
      </c>
      <c r="D281" s="260" t="n"/>
      <c r="E281" s="261" t="n">
        <v>56845919400</v>
      </c>
      <c r="F281" s="262" t="n">
        <v>4</v>
      </c>
      <c r="G281" s="262" t="n">
        <v>14</v>
      </c>
      <c r="H281" s="262" t="n">
        <v>44</v>
      </c>
      <c r="I281" s="13" t="n"/>
      <c r="J281" s="13" t="n"/>
      <c r="K281" s="13" t="n"/>
      <c r="L281" s="13" t="n"/>
      <c r="M281" s="13" t="n"/>
      <c r="N281" s="13" t="n"/>
      <c r="O281" s="13" t="n"/>
      <c r="P281" s="13" t="n"/>
      <c r="Q281" s="13" t="n"/>
      <c r="R281" s="13" t="n"/>
      <c r="S281" s="13" t="n"/>
      <c r="T281" s="13" t="n"/>
      <c r="U281" s="13" t="n"/>
      <c r="V281" s="13" t="n"/>
      <c r="W281" s="13" t="n"/>
      <c r="X281" s="13" t="n"/>
      <c r="Y281" s="13" t="n"/>
      <c r="Z281" s="13" t="n"/>
    </row>
    <row r="282" ht="15.75" customHeight="1" s="303">
      <c r="A282" s="263" t="inlineStr">
        <is>
          <t>Кобцева Вероніка Михайлівна</t>
        </is>
      </c>
      <c r="B282" s="263" t="inlineStr">
        <is>
          <t>асистент</t>
        </is>
      </c>
      <c r="C282" s="263" t="inlineStr">
        <is>
          <t>ІМІ</t>
        </is>
      </c>
      <c r="D282" s="263" t="n"/>
      <c r="E282" s="265" t="n"/>
      <c r="F282" s="265" t="n">
        <v>0</v>
      </c>
      <c r="G282" s="265" t="n">
        <v>0</v>
      </c>
      <c r="H282" s="265" t="n">
        <v>0</v>
      </c>
      <c r="I282" s="13" t="n"/>
      <c r="J282" s="13" t="n"/>
      <c r="K282" s="13" t="n"/>
      <c r="L282" s="13" t="n"/>
      <c r="M282" s="13" t="n"/>
      <c r="N282" s="13" t="n"/>
      <c r="O282" s="13" t="n"/>
      <c r="P282" s="13" t="n"/>
      <c r="Q282" s="13" t="n"/>
      <c r="R282" s="13" t="n"/>
      <c r="S282" s="13" t="n"/>
      <c r="T282" s="13" t="n"/>
      <c r="U282" s="13" t="n"/>
      <c r="V282" s="13" t="n"/>
      <c r="W282" s="13" t="n"/>
      <c r="X282" s="13" t="n"/>
      <c r="Y282" s="13" t="n"/>
      <c r="Z282" s="13" t="n"/>
    </row>
    <row r="283" ht="15.75" customHeight="1" s="303">
      <c r="A283" s="260" t="inlineStr">
        <is>
          <t>Коваленко Андрій Анатолійович</t>
        </is>
      </c>
      <c r="B283" s="260" t="inlineStr">
        <is>
          <t>зав. каф.</t>
        </is>
      </c>
      <c r="C283" s="260" t="inlineStr">
        <is>
          <t>ЕОМ</t>
        </is>
      </c>
      <c r="D283" s="260" t="n"/>
      <c r="E283" s="261" t="n">
        <v>56423229200</v>
      </c>
      <c r="F283" s="262" t="n">
        <v>7</v>
      </c>
      <c r="G283" s="262" t="n">
        <v>30</v>
      </c>
      <c r="H283" s="262" t="n">
        <v>108</v>
      </c>
      <c r="I283" s="13" t="n"/>
      <c r="J283" s="13" t="n"/>
      <c r="K283" s="13" t="n"/>
      <c r="L283" s="13" t="n"/>
      <c r="M283" s="13" t="n"/>
      <c r="N283" s="13" t="n"/>
      <c r="O283" s="13" t="n"/>
      <c r="P283" s="13" t="n"/>
      <c r="Q283" s="13" t="n"/>
      <c r="R283" s="13" t="n"/>
      <c r="S283" s="13" t="n"/>
      <c r="T283" s="13" t="n"/>
      <c r="U283" s="13" t="n"/>
      <c r="V283" s="13" t="n"/>
      <c r="W283" s="13" t="n"/>
      <c r="X283" s="13" t="n"/>
      <c r="Y283" s="13" t="n"/>
      <c r="Z283" s="13" t="n"/>
    </row>
    <row r="284" ht="15.75" customHeight="1" s="303">
      <c r="A284" s="263" t="inlineStr">
        <is>
          <t>Коваленко Андрій Іванович</t>
        </is>
      </c>
      <c r="B284" s="263" t="inlineStr">
        <is>
          <t>доцент</t>
        </is>
      </c>
      <c r="C284" s="263" t="inlineStr">
        <is>
          <t>СТ</t>
        </is>
      </c>
      <c r="D284" s="263" t="n"/>
      <c r="E284" s="264" t="n">
        <v>57203149875</v>
      </c>
      <c r="F284" s="265" t="n">
        <v>2</v>
      </c>
      <c r="G284" s="265" t="n">
        <v>6</v>
      </c>
      <c r="H284" s="265" t="n">
        <v>5</v>
      </c>
      <c r="I284" s="13" t="n"/>
      <c r="J284" s="13" t="n"/>
      <c r="K284" s="13" t="n"/>
      <c r="L284" s="13" t="n"/>
      <c r="M284" s="13" t="n"/>
      <c r="N284" s="13" t="n"/>
      <c r="O284" s="13" t="n"/>
      <c r="P284" s="13" t="n"/>
      <c r="Q284" s="13" t="n"/>
      <c r="R284" s="13" t="n"/>
      <c r="S284" s="13" t="n"/>
      <c r="T284" s="13" t="n"/>
      <c r="U284" s="13" t="n"/>
      <c r="V284" s="13" t="n"/>
      <c r="W284" s="13" t="n"/>
      <c r="X284" s="13" t="n"/>
      <c r="Y284" s="13" t="n"/>
      <c r="Z284" s="13" t="n"/>
    </row>
    <row r="285" ht="15.75" customHeight="1" s="303">
      <c r="A285" s="260" t="inlineStr">
        <is>
          <t>Коваленко Ганна Андріївна</t>
        </is>
      </c>
      <c r="B285" s="260" t="inlineStr">
        <is>
          <t>асистент</t>
        </is>
      </c>
      <c r="C285" s="260" t="inlineStr">
        <is>
          <t>СТ</t>
        </is>
      </c>
      <c r="D285" s="260" t="n"/>
      <c r="E285" s="261" t="n">
        <v>56735573900</v>
      </c>
      <c r="F285" s="262" t="n">
        <v>4</v>
      </c>
      <c r="G285" s="262" t="n">
        <v>6</v>
      </c>
      <c r="H285" s="262" t="n">
        <v>77</v>
      </c>
      <c r="I285" s="13" t="n"/>
      <c r="J285" s="13" t="n"/>
      <c r="K285" s="13" t="n"/>
      <c r="L285" s="13" t="n"/>
      <c r="M285" s="13" t="n"/>
      <c r="N285" s="13" t="n"/>
      <c r="O285" s="13" t="n"/>
      <c r="P285" s="13" t="n"/>
      <c r="Q285" s="13" t="n"/>
      <c r="R285" s="13" t="n"/>
      <c r="S285" s="13" t="n"/>
      <c r="T285" s="13" t="n"/>
      <c r="U285" s="13" t="n"/>
      <c r="V285" s="13" t="n"/>
      <c r="W285" s="13" t="n"/>
      <c r="X285" s="13" t="n"/>
      <c r="Y285" s="13" t="n"/>
      <c r="Z285" s="13" t="n"/>
    </row>
    <row r="286" ht="15.75" customHeight="1" s="303">
      <c r="A286" s="263" t="inlineStr">
        <is>
          <t>Коваленко Едуард Анатолійович</t>
        </is>
      </c>
      <c r="B286" s="263" t="inlineStr">
        <is>
          <t>доцент</t>
        </is>
      </c>
      <c r="C286" s="263" t="inlineStr">
        <is>
          <t>Укр.</t>
        </is>
      </c>
      <c r="D286" s="263" t="n"/>
      <c r="E286" s="265" t="n"/>
      <c r="F286" s="265" t="n">
        <v>0</v>
      </c>
      <c r="G286" s="265" t="n">
        <v>0</v>
      </c>
      <c r="H286" s="265" t="n">
        <v>0</v>
      </c>
      <c r="I286" s="13" t="n"/>
      <c r="J286" s="13" t="n"/>
      <c r="K286" s="13" t="n"/>
      <c r="L286" s="13" t="n"/>
      <c r="M286" s="13" t="n"/>
      <c r="N286" s="13" t="n"/>
      <c r="O286" s="13" t="n"/>
      <c r="P286" s="13" t="n"/>
      <c r="Q286" s="13" t="n"/>
      <c r="R286" s="13" t="n"/>
      <c r="S286" s="13" t="n"/>
      <c r="T286" s="13" t="n"/>
      <c r="U286" s="13" t="n"/>
      <c r="V286" s="13" t="n"/>
      <c r="W286" s="13" t="n"/>
      <c r="X286" s="13" t="n"/>
      <c r="Y286" s="13" t="n"/>
      <c r="Z286" s="13" t="n"/>
    </row>
    <row r="287" ht="15.75" customHeight="1" s="303">
      <c r="A287" s="260" t="inlineStr">
        <is>
          <t>Коваленко Олена Миколаївна</t>
        </is>
      </c>
      <c r="B287" s="260" t="inlineStr">
        <is>
          <t>зав. каф.</t>
        </is>
      </c>
      <c r="C287" s="260" t="inlineStr">
        <is>
          <t>Фіз.</t>
        </is>
      </c>
      <c r="D287" s="260" t="n"/>
      <c r="E287" s="261" t="n">
        <v>7102777798</v>
      </c>
      <c r="F287" s="262" t="n">
        <v>6</v>
      </c>
      <c r="G287" s="262" t="n">
        <v>57</v>
      </c>
      <c r="H287" s="262" t="n">
        <v>168</v>
      </c>
      <c r="I287" s="13" t="n"/>
      <c r="J287" s="13" t="n"/>
      <c r="K287" s="13" t="n"/>
      <c r="L287" s="13" t="n"/>
      <c r="M287" s="13" t="n"/>
      <c r="N287" s="13" t="n"/>
      <c r="O287" s="13" t="n"/>
      <c r="P287" s="13" t="n"/>
      <c r="Q287" s="13" t="n"/>
      <c r="R287" s="13" t="n"/>
      <c r="S287" s="13" t="n"/>
      <c r="T287" s="13" t="n"/>
      <c r="U287" s="13" t="n"/>
      <c r="V287" s="13" t="n"/>
      <c r="W287" s="13" t="n"/>
      <c r="X287" s="13" t="n"/>
      <c r="Y287" s="13" t="n"/>
      <c r="Z287" s="13" t="n"/>
    </row>
    <row r="288" ht="15.75" customHeight="1" s="303">
      <c r="A288" s="263" t="inlineStr">
        <is>
          <t>Коваленко Тетяна Миколаївна</t>
        </is>
      </c>
      <c r="B288" s="263" t="inlineStr">
        <is>
          <t>доцент</t>
        </is>
      </c>
      <c r="C288" s="263" t="inlineStr">
        <is>
          <t>ІКІ</t>
        </is>
      </c>
      <c r="D288" s="263" t="n"/>
      <c r="E288" s="264" t="n">
        <v>55975606900</v>
      </c>
      <c r="F288" s="265" t="n">
        <v>1</v>
      </c>
      <c r="G288" s="265" t="n">
        <v>7</v>
      </c>
      <c r="H288" s="265" t="n">
        <v>7</v>
      </c>
      <c r="I288" s="13" t="n"/>
      <c r="J288" s="13" t="n"/>
      <c r="K288" s="13" t="n"/>
      <c r="L288" s="13" t="n"/>
      <c r="M288" s="13" t="n"/>
      <c r="N288" s="13" t="n"/>
      <c r="O288" s="13" t="n"/>
      <c r="P288" s="13" t="n"/>
      <c r="Q288" s="13" t="n"/>
      <c r="R288" s="13" t="n"/>
      <c r="S288" s="13" t="n"/>
      <c r="T288" s="13" t="n"/>
      <c r="U288" s="13" t="n"/>
      <c r="V288" s="13" t="n"/>
      <c r="W288" s="13" t="n"/>
      <c r="X288" s="13" t="n"/>
      <c r="Y288" s="13" t="n"/>
      <c r="Z288" s="13" t="n"/>
    </row>
    <row r="289" ht="15.75" customHeight="1" s="303">
      <c r="A289" s="260" t="inlineStr">
        <is>
          <t>Коваленко Юлія Миколаївна</t>
        </is>
      </c>
      <c r="B289" s="260" t="inlineStr">
        <is>
          <t>ст. викл. (сумісник)</t>
        </is>
      </c>
      <c r="C289" s="260" t="inlineStr">
        <is>
          <t>МП</t>
        </is>
      </c>
      <c r="D289" s="260" t="n"/>
      <c r="E289" s="262" t="n"/>
      <c r="F289" s="262" t="n">
        <v>0</v>
      </c>
      <c r="G289" s="262" t="n">
        <v>0</v>
      </c>
      <c r="H289" s="262" t="n">
        <v>0</v>
      </c>
      <c r="I289" s="13" t="n"/>
      <c r="J289" s="13" t="n"/>
      <c r="K289" s="13" t="n"/>
      <c r="L289" s="13" t="n"/>
      <c r="M289" s="13" t="n"/>
      <c r="N289" s="13" t="n"/>
      <c r="O289" s="13" t="n"/>
      <c r="P289" s="13" t="n"/>
      <c r="Q289" s="13" t="n"/>
      <c r="R289" s="13" t="n"/>
      <c r="S289" s="13" t="n"/>
      <c r="T289" s="13" t="n"/>
      <c r="U289" s="13" t="n"/>
      <c r="V289" s="13" t="n"/>
      <c r="W289" s="13" t="n"/>
      <c r="X289" s="13" t="n"/>
      <c r="Y289" s="13" t="n"/>
      <c r="Z289" s="13" t="n"/>
    </row>
    <row r="290" ht="15.75" customHeight="1" s="303">
      <c r="A290" s="263" t="inlineStr">
        <is>
          <t>Ковальова Ірина Володимирівна</t>
        </is>
      </c>
      <c r="B290" s="263" t="inlineStr">
        <is>
          <t>асистент</t>
        </is>
      </c>
      <c r="C290" s="263" t="inlineStr">
        <is>
          <t>БМІ</t>
        </is>
      </c>
      <c r="D290" s="263" t="n"/>
      <c r="E290" s="265" t="n"/>
      <c r="F290" s="265" t="n">
        <v>0</v>
      </c>
      <c r="G290" s="265" t="n">
        <v>0</v>
      </c>
      <c r="H290" s="265" t="n">
        <v>0</v>
      </c>
      <c r="I290" s="13" t="n"/>
      <c r="J290" s="13" t="n"/>
      <c r="K290" s="13" t="n"/>
      <c r="L290" s="13" t="n"/>
      <c r="M290" s="13" t="n"/>
      <c r="N290" s="13" t="n"/>
      <c r="O290" s="13" t="n"/>
      <c r="P290" s="13" t="n"/>
      <c r="Q290" s="13" t="n"/>
      <c r="R290" s="13" t="n"/>
      <c r="S290" s="13" t="n"/>
      <c r="T290" s="13" t="n"/>
      <c r="U290" s="13" t="n"/>
      <c r="V290" s="13" t="n"/>
      <c r="W290" s="13" t="n"/>
      <c r="X290" s="13" t="n"/>
      <c r="Y290" s="13" t="n"/>
      <c r="Z290" s="13" t="n"/>
    </row>
    <row r="291" ht="15.75" customHeight="1" s="303">
      <c r="A291" s="260" t="inlineStr">
        <is>
          <t>Ковальчук Валентина Констянтинівна</t>
        </is>
      </c>
      <c r="B291" s="260" t="inlineStr">
        <is>
          <t>ст. викл.</t>
        </is>
      </c>
      <c r="C291" s="260" t="inlineStr">
        <is>
          <t>ІКІ</t>
        </is>
      </c>
      <c r="D291" s="260" t="n"/>
      <c r="E291" s="262" t="n"/>
      <c r="F291" s="262" t="n">
        <v>0</v>
      </c>
      <c r="G291" s="262" t="n">
        <v>0</v>
      </c>
      <c r="H291" s="262" t="n">
        <v>0</v>
      </c>
      <c r="I291" s="13" t="n"/>
      <c r="J291" s="13" t="n"/>
      <c r="K291" s="13" t="n"/>
      <c r="L291" s="13" t="n"/>
      <c r="M291" s="13" t="n"/>
      <c r="N291" s="13" t="n"/>
      <c r="O291" s="13" t="n"/>
      <c r="P291" s="13" t="n"/>
      <c r="Q291" s="13" t="n"/>
      <c r="R291" s="13" t="n"/>
      <c r="S291" s="13" t="n"/>
      <c r="T291" s="13" t="n"/>
      <c r="U291" s="13" t="n"/>
      <c r="V291" s="13" t="n"/>
      <c r="W291" s="13" t="n"/>
      <c r="X291" s="13" t="n"/>
      <c r="Y291" s="13" t="n"/>
      <c r="Z291" s="13" t="n"/>
    </row>
    <row r="292" ht="15.75" customHeight="1" s="303">
      <c r="A292" s="263" t="inlineStr">
        <is>
          <t>Козарь Анатолій Іванович</t>
        </is>
      </c>
      <c r="B292" s="263" t="inlineStr">
        <is>
          <t>професор</t>
        </is>
      </c>
      <c r="C292" s="263" t="inlineStr">
        <is>
          <t>Фіз.</t>
        </is>
      </c>
      <c r="D292" s="263" t="n"/>
      <c r="E292" s="264" t="n">
        <v>55938668500</v>
      </c>
      <c r="F292" s="265" t="n">
        <v>2</v>
      </c>
      <c r="G292" s="265" t="n">
        <v>15</v>
      </c>
      <c r="H292" s="265" t="n">
        <v>13</v>
      </c>
      <c r="I292" s="13" t="n"/>
      <c r="J292" s="13" t="n"/>
      <c r="K292" s="13" t="n"/>
      <c r="L292" s="13" t="n"/>
      <c r="M292" s="13" t="n"/>
      <c r="N292" s="13" t="n"/>
      <c r="O292" s="13" t="n"/>
      <c r="P292" s="13" t="n"/>
      <c r="Q292" s="13" t="n"/>
      <c r="R292" s="13" t="n"/>
      <c r="S292" s="13" t="n"/>
      <c r="T292" s="13" t="n"/>
      <c r="U292" s="13" t="n"/>
      <c r="V292" s="13" t="n"/>
      <c r="W292" s="13" t="n"/>
      <c r="X292" s="13" t="n"/>
      <c r="Y292" s="13" t="n"/>
      <c r="Z292" s="13" t="n"/>
    </row>
    <row r="293" ht="15.75" customHeight="1" s="303">
      <c r="A293" s="260" t="inlineStr">
        <is>
          <t>Козел Наталя Борисівна</t>
        </is>
      </c>
      <c r="B293" s="260" t="inlineStr">
        <is>
          <t>ст. викл. (сумісник)</t>
        </is>
      </c>
      <c r="C293" s="260" t="inlineStr">
        <is>
          <t>ПІ</t>
        </is>
      </c>
      <c r="D293" s="260" t="n"/>
      <c r="E293" s="262" t="n"/>
      <c r="F293" s="262" t="n">
        <v>0</v>
      </c>
      <c r="G293" s="262" t="n">
        <v>0</v>
      </c>
      <c r="H293" s="262" t="n">
        <v>0</v>
      </c>
      <c r="I293" s="13" t="n"/>
      <c r="J293" s="13" t="n"/>
      <c r="K293" s="13" t="n"/>
      <c r="L293" s="13" t="n"/>
      <c r="M293" s="13" t="n"/>
      <c r="N293" s="13" t="n"/>
      <c r="O293" s="13" t="n"/>
      <c r="P293" s="13" t="n"/>
      <c r="Q293" s="13" t="n"/>
      <c r="R293" s="13" t="n"/>
      <c r="S293" s="13" t="n"/>
      <c r="T293" s="13" t="n"/>
      <c r="U293" s="13" t="n"/>
      <c r="V293" s="13" t="n"/>
      <c r="W293" s="13" t="n"/>
      <c r="X293" s="13" t="n"/>
      <c r="Y293" s="13" t="n"/>
      <c r="Z293" s="13" t="n"/>
    </row>
    <row r="294" ht="15.75" customHeight="1" s="303">
      <c r="A294" s="263" t="inlineStr">
        <is>
          <t>Козиренко Світлана Іванівна</t>
        </is>
      </c>
      <c r="B294" s="263" t="inlineStr">
        <is>
          <t>доцент</t>
        </is>
      </c>
      <c r="C294" s="263" t="inlineStr">
        <is>
          <t>ПМ</t>
        </is>
      </c>
      <c r="D294" s="263" t="n"/>
      <c r="E294" s="265" t="n"/>
      <c r="F294" s="265" t="n">
        <v>0</v>
      </c>
      <c r="G294" s="265" t="n">
        <v>0</v>
      </c>
      <c r="H294" s="265" t="n">
        <v>0</v>
      </c>
      <c r="I294" s="13" t="n"/>
      <c r="J294" s="13" t="n"/>
      <c r="K294" s="13" t="n"/>
      <c r="L294" s="13" t="n"/>
      <c r="M294" s="13" t="n"/>
      <c r="N294" s="13" t="n"/>
      <c r="O294" s="13" t="n"/>
      <c r="P294" s="13" t="n"/>
      <c r="Q294" s="13" t="n"/>
      <c r="R294" s="13" t="n"/>
      <c r="S294" s="13" t="n"/>
      <c r="T294" s="13" t="n"/>
      <c r="U294" s="13" t="n"/>
      <c r="V294" s="13" t="n"/>
      <c r="W294" s="13" t="n"/>
      <c r="X294" s="13" t="n"/>
      <c r="Y294" s="13" t="n"/>
      <c r="Z294" s="13" t="n"/>
    </row>
    <row r="295" ht="15.75" customHeight="1" s="303">
      <c r="A295" s="260" t="inlineStr">
        <is>
          <t>Козлов Юрій Валентинович</t>
        </is>
      </c>
      <c r="B295" s="260" t="inlineStr">
        <is>
          <t>доцент</t>
        </is>
      </c>
      <c r="C295" s="260" t="inlineStr">
        <is>
          <t>МТЕ</t>
        </is>
      </c>
      <c r="D295" s="260" t="n"/>
      <c r="E295" s="262" t="n"/>
      <c r="F295" s="262" t="n">
        <v>0</v>
      </c>
      <c r="G295" s="262" t="n">
        <v>0</v>
      </c>
      <c r="H295" s="262" t="n">
        <v>0</v>
      </c>
      <c r="I295" s="13" t="n"/>
      <c r="J295" s="13" t="n"/>
      <c r="K295" s="13" t="n"/>
      <c r="L295" s="13" t="n"/>
      <c r="M295" s="13" t="n"/>
      <c r="N295" s="13" t="n"/>
      <c r="O295" s="13" t="n"/>
      <c r="P295" s="13" t="n"/>
      <c r="Q295" s="13" t="n"/>
      <c r="R295" s="13" t="n"/>
      <c r="S295" s="13" t="n"/>
      <c r="T295" s="13" t="n"/>
      <c r="U295" s="13" t="n"/>
      <c r="V295" s="13" t="n"/>
      <c r="W295" s="13" t="n"/>
      <c r="X295" s="13" t="n"/>
      <c r="Y295" s="13" t="n"/>
      <c r="Z295" s="13" t="n"/>
    </row>
    <row r="296" ht="15.75" customHeight="1" s="303">
      <c r="A296" s="263" t="inlineStr">
        <is>
          <t>Козуб Павло Анатолійович</t>
        </is>
      </c>
      <c r="B296" s="263" t="inlineStr">
        <is>
          <t>доцент (сумісник)</t>
        </is>
      </c>
      <c r="C296" s="263" t="inlineStr">
        <is>
          <t>ПрН</t>
        </is>
      </c>
      <c r="D296" s="263" t="n"/>
      <c r="E296" s="264" t="n">
        <v>6603247602</v>
      </c>
      <c r="F296" s="265" t="n">
        <v>2</v>
      </c>
      <c r="G296" s="265" t="n">
        <v>7</v>
      </c>
      <c r="H296" s="265" t="n">
        <v>17</v>
      </c>
      <c r="I296" s="13" t="n"/>
      <c r="J296" s="13" t="n"/>
      <c r="K296" s="13" t="n"/>
      <c r="L296" s="13" t="n"/>
      <c r="M296" s="13" t="n"/>
      <c r="N296" s="13" t="n"/>
      <c r="O296" s="13" t="n"/>
      <c r="P296" s="13" t="n"/>
      <c r="Q296" s="13" t="n"/>
      <c r="R296" s="13" t="n"/>
      <c r="S296" s="13" t="n"/>
      <c r="T296" s="13" t="n"/>
      <c r="U296" s="13" t="n"/>
      <c r="V296" s="13" t="n"/>
      <c r="W296" s="13" t="n"/>
      <c r="X296" s="13" t="n"/>
      <c r="Y296" s="13" t="n"/>
      <c r="Z296" s="13" t="n"/>
    </row>
    <row r="297" ht="15.75" customHeight="1" s="303">
      <c r="A297" s="260" t="inlineStr">
        <is>
          <t>Кокорев Андрій Едуардович</t>
        </is>
      </c>
      <c r="B297" s="260" t="inlineStr">
        <is>
          <t>асистент</t>
        </is>
      </c>
      <c r="C297" s="260" t="inlineStr">
        <is>
          <t>БМІ</t>
        </is>
      </c>
      <c r="D297" s="260" t="n"/>
      <c r="E297" s="262" t="n"/>
      <c r="F297" s="262" t="n">
        <v>0</v>
      </c>
      <c r="G297" s="262" t="n">
        <v>0</v>
      </c>
      <c r="H297" s="262" t="n">
        <v>0</v>
      </c>
      <c r="I297" s="13" t="n"/>
      <c r="J297" s="13" t="n"/>
      <c r="K297" s="13" t="n"/>
      <c r="L297" s="13" t="n"/>
      <c r="M297" s="13" t="n"/>
      <c r="N297" s="13" t="n"/>
      <c r="O297" s="13" t="n"/>
      <c r="P297" s="13" t="n"/>
      <c r="Q297" s="13" t="n"/>
      <c r="R297" s="13" t="n"/>
      <c r="S297" s="13" t="n"/>
      <c r="T297" s="13" t="n"/>
      <c r="U297" s="13" t="n"/>
      <c r="V297" s="13" t="n"/>
      <c r="W297" s="13" t="n"/>
      <c r="X297" s="13" t="n"/>
      <c r="Y297" s="13" t="n"/>
      <c r="Z297" s="13" t="n"/>
    </row>
    <row r="298" ht="15.75" customHeight="1" s="303">
      <c r="A298" s="263" t="inlineStr">
        <is>
          <t>Колендовська Марина Мирославівна</t>
        </is>
      </c>
      <c r="B298" s="263" t="inlineStr">
        <is>
          <t>доцент</t>
        </is>
      </c>
      <c r="C298" s="263" t="inlineStr">
        <is>
          <t>МІРЕС</t>
        </is>
      </c>
      <c r="D298" s="263" t="n"/>
      <c r="E298" s="264" t="n">
        <v>57205887139</v>
      </c>
      <c r="F298" s="265" t="n">
        <v>3</v>
      </c>
      <c r="G298" s="265" t="n">
        <v>12</v>
      </c>
      <c r="H298" s="265" t="n">
        <v>21</v>
      </c>
      <c r="I298" s="13" t="n"/>
      <c r="J298" s="13" t="n"/>
      <c r="K298" s="13" t="n"/>
      <c r="L298" s="13" t="n"/>
      <c r="M298" s="13" t="n"/>
      <c r="N298" s="13" t="n"/>
      <c r="O298" s="13" t="n"/>
      <c r="P298" s="13" t="n"/>
      <c r="Q298" s="13" t="n"/>
      <c r="R298" s="13" t="n"/>
      <c r="S298" s="13" t="n"/>
      <c r="T298" s="13" t="n"/>
      <c r="U298" s="13" t="n"/>
      <c r="V298" s="13" t="n"/>
      <c r="W298" s="13" t="n"/>
      <c r="X298" s="13" t="n"/>
      <c r="Y298" s="13" t="n"/>
      <c r="Z298" s="13" t="n"/>
    </row>
    <row r="299" ht="15.75" customHeight="1" s="303">
      <c r="A299" s="260" t="inlineStr">
        <is>
          <t>Колесник Броніслав Олексійович</t>
        </is>
      </c>
      <c r="B299" s="260" t="inlineStr">
        <is>
          <t>професор (сумісник)</t>
        </is>
      </c>
      <c r="C299" s="260" t="inlineStr">
        <is>
          <t>СТ</t>
        </is>
      </c>
      <c r="D299" s="260" t="n"/>
      <c r="E299" s="262" t="n"/>
      <c r="F299" s="262" t="n">
        <v>0</v>
      </c>
      <c r="G299" s="262" t="n">
        <v>0</v>
      </c>
      <c r="H299" s="262" t="n">
        <v>0</v>
      </c>
      <c r="I299" s="13" t="n"/>
      <c r="J299" s="13" t="n"/>
      <c r="K299" s="13" t="n"/>
      <c r="L299" s="13" t="n"/>
      <c r="M299" s="13" t="n"/>
      <c r="N299" s="13" t="n"/>
      <c r="O299" s="13" t="n"/>
      <c r="P299" s="13" t="n"/>
      <c r="Q299" s="13" t="n"/>
      <c r="R299" s="13" t="n"/>
      <c r="S299" s="13" t="n"/>
      <c r="T299" s="13" t="n"/>
      <c r="U299" s="13" t="n"/>
      <c r="V299" s="13" t="n"/>
      <c r="W299" s="13" t="n"/>
      <c r="X299" s="13" t="n"/>
      <c r="Y299" s="13" t="n"/>
      <c r="Z299" s="13" t="n"/>
    </row>
    <row r="300" ht="15.75" customHeight="1" s="303">
      <c r="A300" s="263" t="inlineStr">
        <is>
          <t>Колесник Людмила Володимирівна</t>
        </is>
      </c>
      <c r="B300" s="263" t="inlineStr">
        <is>
          <t>доцент</t>
        </is>
      </c>
      <c r="C300" s="263" t="inlineStr">
        <is>
          <t>СТ</t>
        </is>
      </c>
      <c r="D300" s="263" t="n"/>
      <c r="E300" s="264" t="n">
        <v>57192820253</v>
      </c>
      <c r="F300" s="265" t="n">
        <v>1</v>
      </c>
      <c r="G300" s="265" t="n">
        <v>2</v>
      </c>
      <c r="H300" s="265" t="n">
        <v>2</v>
      </c>
      <c r="I300" s="13" t="n"/>
      <c r="J300" s="13" t="n"/>
      <c r="K300" s="13" t="n"/>
      <c r="L300" s="13" t="n"/>
      <c r="M300" s="13" t="n"/>
      <c r="N300" s="13" t="n"/>
      <c r="O300" s="13" t="n"/>
      <c r="P300" s="13" t="n"/>
      <c r="Q300" s="13" t="n"/>
      <c r="R300" s="13" t="n"/>
      <c r="S300" s="13" t="n"/>
      <c r="T300" s="13" t="n"/>
      <c r="U300" s="13" t="n"/>
      <c r="V300" s="13" t="n"/>
      <c r="W300" s="13" t="n"/>
      <c r="X300" s="13" t="n"/>
      <c r="Y300" s="13" t="n"/>
      <c r="Z300" s="13" t="n"/>
    </row>
    <row r="301" ht="15.75" customHeight="1" s="303">
      <c r="A301" s="260" t="inlineStr">
        <is>
          <t>Колесников Дмитро Олегович</t>
        </is>
      </c>
      <c r="B301" s="260" t="inlineStr">
        <is>
          <t>доцент</t>
        </is>
      </c>
      <c r="C301" s="260" t="inlineStr">
        <is>
          <t>ПІ</t>
        </is>
      </c>
      <c r="D301" s="260" t="n"/>
      <c r="E301" s="261" t="n">
        <v>57207768042</v>
      </c>
      <c r="F301" s="262" t="n">
        <v>0</v>
      </c>
      <c r="G301" s="262" t="n">
        <v>3</v>
      </c>
      <c r="H301" s="262" t="n">
        <v>0</v>
      </c>
      <c r="I301" s="13" t="n"/>
      <c r="J301" s="13" t="n"/>
      <c r="K301" s="13" t="n"/>
      <c r="L301" s="13" t="n"/>
      <c r="M301" s="13" t="n"/>
      <c r="N301" s="13" t="n"/>
      <c r="O301" s="13" t="n"/>
      <c r="P301" s="13" t="n"/>
      <c r="Q301" s="13" t="n"/>
      <c r="R301" s="13" t="n"/>
      <c r="S301" s="13" t="n"/>
      <c r="T301" s="13" t="n"/>
      <c r="U301" s="13" t="n"/>
      <c r="V301" s="13" t="n"/>
      <c r="W301" s="13" t="n"/>
      <c r="X301" s="13" t="n"/>
      <c r="Y301" s="13" t="n"/>
      <c r="Z301" s="13" t="n"/>
    </row>
    <row r="302" ht="15.75" customHeight="1" s="303">
      <c r="A302" s="257" t="inlineStr">
        <is>
          <t>Колесникова Тетяна Анатоліївна</t>
        </is>
      </c>
      <c r="B302" s="257" t="inlineStr">
        <is>
          <t>доцент</t>
        </is>
      </c>
      <c r="C302" s="257" t="inlineStr">
        <is>
          <t>МСТ</t>
        </is>
      </c>
      <c r="D302" s="257" t="n"/>
      <c r="E302" s="259" t="n"/>
      <c r="F302" s="259" t="n">
        <v>0</v>
      </c>
      <c r="G302" s="259" t="n">
        <v>0</v>
      </c>
      <c r="H302" s="259" t="n">
        <v>0</v>
      </c>
      <c r="I302" s="13" t="n"/>
      <c r="J302" s="13" t="n"/>
      <c r="K302" s="13" t="n"/>
      <c r="L302" s="13" t="n"/>
      <c r="M302" s="13" t="n"/>
      <c r="N302" s="13" t="n"/>
      <c r="O302" s="13" t="n"/>
      <c r="P302" s="13" t="n"/>
      <c r="Q302" s="13" t="n"/>
      <c r="R302" s="13" t="n"/>
      <c r="S302" s="13" t="n"/>
      <c r="T302" s="13" t="n"/>
      <c r="U302" s="13" t="n"/>
      <c r="V302" s="13" t="n"/>
      <c r="W302" s="13" t="n"/>
      <c r="X302" s="13" t="n"/>
      <c r="Y302" s="13" t="n"/>
      <c r="Z302" s="13" t="n"/>
    </row>
    <row r="303" ht="15.75" customHeight="1" s="303">
      <c r="A303" s="260" t="inlineStr">
        <is>
          <t>Колісник Костянтин Васильович</t>
        </is>
      </c>
      <c r="B303" s="260" t="inlineStr">
        <is>
          <t>доцент (сумісник)</t>
        </is>
      </c>
      <c r="C303" s="260" t="inlineStr">
        <is>
          <t>ІУС</t>
        </is>
      </c>
      <c r="D303" s="260" t="n"/>
      <c r="E303" s="261" t="n">
        <v>57190372355</v>
      </c>
      <c r="F303" s="262" t="n">
        <v>3</v>
      </c>
      <c r="G303" s="262" t="n">
        <v>15</v>
      </c>
      <c r="H303" s="262" t="n">
        <v>31</v>
      </c>
      <c r="I303" s="13" t="n"/>
      <c r="J303" s="13" t="n"/>
      <c r="K303" s="13" t="n"/>
      <c r="L303" s="13" t="n"/>
      <c r="M303" s="13" t="n"/>
      <c r="N303" s="13" t="n"/>
      <c r="O303" s="13" t="n"/>
      <c r="P303" s="13" t="n"/>
      <c r="Q303" s="13" t="n"/>
      <c r="R303" s="13" t="n"/>
      <c r="S303" s="13" t="n"/>
      <c r="T303" s="13" t="n"/>
      <c r="U303" s="13" t="n"/>
      <c r="V303" s="13" t="n"/>
      <c r="W303" s="13" t="n"/>
      <c r="X303" s="13" t="n"/>
      <c r="Y303" s="13" t="n"/>
      <c r="Z303" s="13" t="n"/>
    </row>
    <row r="304" ht="15.75" customHeight="1" s="303">
      <c r="A304" s="263" t="inlineStr">
        <is>
          <t>Колісник Максим Миколайович</t>
        </is>
      </c>
      <c r="B304" s="263" t="inlineStr">
        <is>
          <t>доцент</t>
        </is>
      </c>
      <c r="C304" s="263" t="inlineStr">
        <is>
          <t>ЕК</t>
        </is>
      </c>
      <c r="D304" s="263" t="n"/>
      <c r="E304" s="264" t="n">
        <v>57217200781</v>
      </c>
      <c r="F304" s="265" t="n">
        <v>1</v>
      </c>
      <c r="G304" s="265" t="n">
        <v>3</v>
      </c>
      <c r="H304" s="265" t="n">
        <v>1</v>
      </c>
      <c r="I304" s="13" t="n"/>
      <c r="J304" s="13" t="n"/>
      <c r="K304" s="13" t="n"/>
      <c r="L304" s="13" t="n"/>
      <c r="M304" s="13" t="n"/>
      <c r="N304" s="13" t="n"/>
      <c r="O304" s="13" t="n"/>
      <c r="P304" s="13" t="n"/>
      <c r="Q304" s="13" t="n"/>
      <c r="R304" s="13" t="n"/>
      <c r="S304" s="13" t="n"/>
      <c r="T304" s="13" t="n"/>
      <c r="U304" s="13" t="n"/>
      <c r="V304" s="13" t="n"/>
      <c r="W304" s="13" t="n"/>
      <c r="X304" s="13" t="n"/>
      <c r="Y304" s="13" t="n"/>
      <c r="Z304" s="13" t="n"/>
    </row>
    <row r="305" ht="15.75" customHeight="1" s="303">
      <c r="A305" s="260" t="inlineStr">
        <is>
          <t>Колісник Ольга Володимирівна</t>
        </is>
      </c>
      <c r="B305" s="260" t="inlineStr">
        <is>
          <t>доцент</t>
        </is>
      </c>
      <c r="C305" s="260" t="inlineStr">
        <is>
          <t>ЕК</t>
        </is>
      </c>
      <c r="D305" s="260" t="n"/>
      <c r="E305" s="261" t="n">
        <v>57207764576</v>
      </c>
      <c r="F305" s="262" t="n">
        <v>1</v>
      </c>
      <c r="G305" s="262" t="n">
        <v>3</v>
      </c>
      <c r="H305" s="262" t="n">
        <v>4</v>
      </c>
      <c r="I305" s="13" t="n"/>
      <c r="J305" s="13" t="n"/>
      <c r="K305" s="13" t="n"/>
      <c r="L305" s="13" t="n"/>
      <c r="M305" s="13" t="n"/>
      <c r="N305" s="13" t="n"/>
      <c r="O305" s="13" t="n"/>
      <c r="P305" s="13" t="n"/>
      <c r="Q305" s="13" t="n"/>
      <c r="R305" s="13" t="n"/>
      <c r="S305" s="13" t="n"/>
      <c r="T305" s="13" t="n"/>
      <c r="U305" s="13" t="n"/>
      <c r="V305" s="13" t="n"/>
      <c r="W305" s="13" t="n"/>
      <c r="X305" s="13" t="n"/>
      <c r="Y305" s="13" t="n"/>
      <c r="Z305" s="13" t="n"/>
    </row>
    <row r="306" ht="15.75" customHeight="1" s="303">
      <c r="A306" s="263" t="inlineStr">
        <is>
          <t>Колованова Євгенія Павлівна</t>
        </is>
      </c>
      <c r="B306" s="263" t="inlineStr">
        <is>
          <t>доцент (сумісник)</t>
        </is>
      </c>
      <c r="C306" s="263" t="inlineStr">
        <is>
          <t>БІТ</t>
        </is>
      </c>
      <c r="D306" s="263" t="n"/>
      <c r="E306" s="264" t="n">
        <v>57194029246</v>
      </c>
      <c r="F306" s="265" t="n">
        <v>3</v>
      </c>
      <c r="G306" s="265" t="n">
        <v>7</v>
      </c>
      <c r="H306" s="265" t="n">
        <v>64</v>
      </c>
      <c r="I306" s="13" t="n"/>
      <c r="J306" s="13" t="n"/>
      <c r="K306" s="13" t="n"/>
      <c r="L306" s="13" t="n"/>
      <c r="M306" s="13" t="n"/>
      <c r="N306" s="13" t="n"/>
      <c r="O306" s="13" t="n"/>
      <c r="P306" s="13" t="n"/>
      <c r="Q306" s="13" t="n"/>
      <c r="R306" s="13" t="n"/>
      <c r="S306" s="13" t="n"/>
      <c r="T306" s="13" t="n"/>
      <c r="U306" s="13" t="n"/>
      <c r="V306" s="13" t="n"/>
      <c r="W306" s="13" t="n"/>
      <c r="X306" s="13" t="n"/>
      <c r="Y306" s="13" t="n"/>
      <c r="Z306" s="13" t="n"/>
    </row>
    <row r="307" ht="15.75" customHeight="1" s="303">
      <c r="A307" s="260" t="inlineStr">
        <is>
          <t>Колосова Світлана Василівна</t>
        </is>
      </c>
      <c r="B307" s="260" t="inlineStr">
        <is>
          <t>професор</t>
        </is>
      </c>
      <c r="C307" s="260" t="inlineStr">
        <is>
          <t>ПМ</t>
        </is>
      </c>
      <c r="D307" s="260" t="n"/>
      <c r="E307" s="261" t="n">
        <v>16520547500</v>
      </c>
      <c r="F307" s="262" t="n">
        <v>0</v>
      </c>
      <c r="G307" s="262" t="n">
        <v>1</v>
      </c>
      <c r="H307" s="262" t="n">
        <v>0</v>
      </c>
      <c r="I307" s="13" t="n"/>
      <c r="J307" s="13" t="n"/>
      <c r="K307" s="13" t="n"/>
      <c r="L307" s="13" t="n"/>
      <c r="M307" s="13" t="n"/>
      <c r="N307" s="13" t="n"/>
      <c r="O307" s="13" t="n"/>
      <c r="P307" s="13" t="n"/>
      <c r="Q307" s="13" t="n"/>
      <c r="R307" s="13" t="n"/>
      <c r="S307" s="13" t="n"/>
      <c r="T307" s="13" t="n"/>
      <c r="U307" s="13" t="n"/>
      <c r="V307" s="13" t="n"/>
      <c r="W307" s="13" t="n"/>
      <c r="X307" s="13" t="n"/>
      <c r="Y307" s="13" t="n"/>
      <c r="Z307" s="13" t="n"/>
    </row>
    <row r="308" ht="15.75" customHeight="1" s="303">
      <c r="A308" s="263" t="inlineStr">
        <is>
          <t>Колосова Світлана Володимирівна</t>
        </is>
      </c>
      <c r="B308" s="263" t="inlineStr">
        <is>
          <t>ст. викл.</t>
        </is>
      </c>
      <c r="C308" s="263" t="inlineStr">
        <is>
          <t>МП</t>
        </is>
      </c>
      <c r="D308" s="263" t="n"/>
      <c r="E308" s="265" t="n"/>
      <c r="F308" s="265" t="n">
        <v>0</v>
      </c>
      <c r="G308" s="265" t="n">
        <v>0</v>
      </c>
      <c r="H308" s="265" t="n">
        <v>0</v>
      </c>
      <c r="I308" s="13" t="n"/>
      <c r="J308" s="13" t="n"/>
      <c r="K308" s="13" t="n"/>
      <c r="L308" s="13" t="n"/>
      <c r="M308" s="13" t="n"/>
      <c r="N308" s="13" t="n"/>
      <c r="O308" s="13" t="n"/>
      <c r="P308" s="13" t="n"/>
      <c r="Q308" s="13" t="n"/>
      <c r="R308" s="13" t="n"/>
      <c r="S308" s="13" t="n"/>
      <c r="T308" s="13" t="n"/>
      <c r="U308" s="13" t="n"/>
      <c r="V308" s="13" t="n"/>
      <c r="W308" s="13" t="n"/>
      <c r="X308" s="13" t="n"/>
      <c r="Y308" s="13" t="n"/>
      <c r="Z308" s="13" t="n"/>
    </row>
    <row r="309" ht="15.75" customHeight="1" s="303">
      <c r="A309" s="260" t="inlineStr">
        <is>
          <t>Колтун Юрій Миколайович</t>
        </is>
      </c>
      <c r="B309" s="260" t="inlineStr">
        <is>
          <t>доцент</t>
        </is>
      </c>
      <c r="C309" s="260" t="inlineStr">
        <is>
          <t>ІМІ</t>
        </is>
      </c>
      <c r="D309" s="260" t="n"/>
      <c r="E309" s="261" t="n">
        <v>57170510300</v>
      </c>
      <c r="F309" s="262" t="n">
        <v>1</v>
      </c>
      <c r="G309" s="262" t="n">
        <v>4</v>
      </c>
      <c r="H309" s="262" t="n">
        <v>5</v>
      </c>
      <c r="I309" s="13" t="n"/>
      <c r="J309" s="13" t="n"/>
      <c r="K309" s="13" t="n"/>
      <c r="L309" s="13" t="n"/>
      <c r="M309" s="13" t="n"/>
      <c r="N309" s="13" t="n"/>
      <c r="O309" s="13" t="n"/>
      <c r="P309" s="13" t="n"/>
      <c r="Q309" s="13" t="n"/>
      <c r="R309" s="13" t="n"/>
      <c r="S309" s="13" t="n"/>
      <c r="T309" s="13" t="n"/>
      <c r="U309" s="13" t="n"/>
      <c r="V309" s="13" t="n"/>
      <c r="W309" s="13" t="n"/>
      <c r="X309" s="13" t="n"/>
      <c r="Y309" s="13" t="n"/>
      <c r="Z309" s="13" t="n"/>
    </row>
    <row r="310" ht="15.75" customHeight="1" s="303">
      <c r="A310" s="263" t="inlineStr">
        <is>
          <t>Колупаєва Іріна Володимирівна</t>
        </is>
      </c>
      <c r="B310" s="263" t="inlineStr">
        <is>
          <t>професор</t>
        </is>
      </c>
      <c r="C310" s="263" t="inlineStr">
        <is>
          <t>ЕК</t>
        </is>
      </c>
      <c r="D310" s="263" t="n"/>
      <c r="E310" s="264" t="n">
        <v>57199231727</v>
      </c>
      <c r="F310" s="265" t="n">
        <v>2</v>
      </c>
      <c r="G310" s="265" t="n">
        <v>3</v>
      </c>
      <c r="H310" s="265" t="n">
        <v>16</v>
      </c>
      <c r="I310" s="13" t="n"/>
      <c r="J310" s="13" t="n"/>
      <c r="K310" s="13" t="n"/>
      <c r="L310" s="13" t="n"/>
      <c r="M310" s="13" t="n"/>
      <c r="N310" s="13" t="n"/>
      <c r="O310" s="13" t="n"/>
      <c r="P310" s="13" t="n"/>
      <c r="Q310" s="13" t="n"/>
      <c r="R310" s="13" t="n"/>
      <c r="S310" s="13" t="n"/>
      <c r="T310" s="13" t="n"/>
      <c r="U310" s="13" t="n"/>
      <c r="V310" s="13" t="n"/>
      <c r="W310" s="13" t="n"/>
      <c r="X310" s="13" t="n"/>
      <c r="Y310" s="13" t="n"/>
      <c r="Z310" s="13" t="n"/>
    </row>
    <row r="311" ht="15.75" customHeight="1" s="303">
      <c r="A311" s="260" t="inlineStr">
        <is>
          <t>Коляденко Юлія Юріївна</t>
        </is>
      </c>
      <c r="B311" s="260" t="inlineStr">
        <is>
          <t>професор</t>
        </is>
      </c>
      <c r="C311" s="260" t="inlineStr">
        <is>
          <t>ІКІ</t>
        </is>
      </c>
      <c r="D311" s="260" t="n"/>
      <c r="E311" s="261" t="n">
        <v>9274738700</v>
      </c>
      <c r="F311" s="262" t="n">
        <v>1</v>
      </c>
      <c r="G311" s="262" t="n">
        <v>9</v>
      </c>
      <c r="H311" s="262" t="n">
        <v>1</v>
      </c>
      <c r="I311" s="13" t="n"/>
      <c r="J311" s="13" t="n"/>
      <c r="K311" s="13" t="n"/>
      <c r="L311" s="13" t="n"/>
      <c r="M311" s="13" t="n"/>
      <c r="N311" s="13" t="n"/>
      <c r="O311" s="13" t="n"/>
      <c r="P311" s="13" t="n"/>
      <c r="Q311" s="13" t="n"/>
      <c r="R311" s="13" t="n"/>
      <c r="S311" s="13" t="n"/>
      <c r="T311" s="13" t="n"/>
      <c r="U311" s="13" t="n"/>
      <c r="V311" s="13" t="n"/>
      <c r="W311" s="13" t="n"/>
      <c r="X311" s="13" t="n"/>
      <c r="Y311" s="13" t="n"/>
      <c r="Z311" s="13" t="n"/>
    </row>
    <row r="312" ht="15.75" customHeight="1" s="303">
      <c r="A312" s="263" t="inlineStr">
        <is>
          <t>Комарова Тетяна Геннадіївна</t>
        </is>
      </c>
      <c r="B312" s="263" t="inlineStr">
        <is>
          <t>доцент (сумісник)</t>
        </is>
      </c>
      <c r="C312" s="263" t="inlineStr">
        <is>
          <t>Філ.</t>
        </is>
      </c>
      <c r="D312" s="263" t="n"/>
      <c r="E312" s="264" t="n">
        <v>57200076398</v>
      </c>
      <c r="F312" s="265" t="n">
        <v>1</v>
      </c>
      <c r="G312" s="265" t="n">
        <v>3</v>
      </c>
      <c r="H312" s="265" t="n">
        <v>3</v>
      </c>
      <c r="I312" s="13" t="n"/>
      <c r="J312" s="13" t="n"/>
      <c r="K312" s="13" t="n"/>
      <c r="L312" s="13" t="n"/>
      <c r="M312" s="13" t="n"/>
      <c r="N312" s="13" t="n"/>
      <c r="O312" s="13" t="n"/>
      <c r="P312" s="13" t="n"/>
      <c r="Q312" s="13" t="n"/>
      <c r="R312" s="13" t="n"/>
      <c r="S312" s="13" t="n"/>
      <c r="T312" s="13" t="n"/>
      <c r="U312" s="13" t="n"/>
      <c r="V312" s="13" t="n"/>
      <c r="W312" s="13" t="n"/>
      <c r="X312" s="13" t="n"/>
      <c r="Y312" s="13" t="n"/>
      <c r="Z312" s="13" t="n"/>
    </row>
    <row r="313" ht="15.75" customHeight="1" s="303">
      <c r="A313" s="260" t="inlineStr">
        <is>
          <t>Коноваленко Оксана Костянтинівна</t>
        </is>
      </c>
      <c r="B313" s="260" t="inlineStr">
        <is>
          <t>ст. викл.</t>
        </is>
      </c>
      <c r="C313" s="260" t="inlineStr">
        <is>
          <t>ФВС</t>
        </is>
      </c>
      <c r="D313" s="260" t="n"/>
      <c r="E313" s="261" t="n">
        <v>57218268816</v>
      </c>
      <c r="F313" s="262" t="n">
        <v>0</v>
      </c>
      <c r="G313" s="262" t="n">
        <v>1</v>
      </c>
      <c r="H313" s="262" t="n">
        <v>0</v>
      </c>
      <c r="I313" s="13" t="n"/>
      <c r="J313" s="13" t="n"/>
      <c r="K313" s="13" t="n"/>
      <c r="L313" s="13" t="n"/>
      <c r="M313" s="13" t="n"/>
      <c r="N313" s="13" t="n"/>
      <c r="O313" s="13" t="n"/>
      <c r="P313" s="13" t="n"/>
      <c r="Q313" s="13" t="n"/>
      <c r="R313" s="13" t="n"/>
      <c r="S313" s="13" t="n"/>
      <c r="T313" s="13" t="n"/>
      <c r="U313" s="13" t="n"/>
      <c r="V313" s="13" t="n"/>
      <c r="W313" s="13" t="n"/>
      <c r="X313" s="13" t="n"/>
      <c r="Y313" s="13" t="n"/>
      <c r="Z313" s="13" t="n"/>
    </row>
    <row r="314" ht="15.75" customHeight="1" s="303">
      <c r="A314" s="263" t="inlineStr">
        <is>
          <t>Коновалов Дмитро Олександрович</t>
        </is>
      </c>
      <c r="B314" s="263" t="inlineStr">
        <is>
          <t>ст. викл.</t>
        </is>
      </c>
      <c r="C314" s="263" t="inlineStr">
        <is>
          <t>ФВС</t>
        </is>
      </c>
      <c r="D314" s="263" t="n"/>
      <c r="E314" s="265" t="n"/>
      <c r="F314" s="265" t="n">
        <v>0</v>
      </c>
      <c r="G314" s="265" t="n">
        <v>0</v>
      </c>
      <c r="H314" s="265" t="n">
        <v>0</v>
      </c>
      <c r="I314" s="13" t="n"/>
      <c r="J314" s="13" t="n"/>
      <c r="K314" s="13" t="n"/>
      <c r="L314" s="13" t="n"/>
      <c r="M314" s="13" t="n"/>
      <c r="N314" s="13" t="n"/>
      <c r="O314" s="13" t="n"/>
      <c r="P314" s="13" t="n"/>
      <c r="Q314" s="13" t="n"/>
      <c r="R314" s="13" t="n"/>
      <c r="S314" s="13" t="n"/>
      <c r="T314" s="13" t="n"/>
      <c r="U314" s="13" t="n"/>
      <c r="V314" s="13" t="n"/>
      <c r="W314" s="13" t="n"/>
      <c r="X314" s="13" t="n"/>
      <c r="Y314" s="13" t="n"/>
      <c r="Z314" s="13" t="n"/>
    </row>
    <row r="315" ht="15.75" customHeight="1" s="303">
      <c r="A315" s="260" t="inlineStr">
        <is>
          <t>Кононенко Ірина Юріївна</t>
        </is>
      </c>
      <c r="B315" s="260" t="inlineStr">
        <is>
          <t>ст. викл. (сумісник)</t>
        </is>
      </c>
      <c r="C315" s="260" t="inlineStr">
        <is>
          <t>Філ.</t>
        </is>
      </c>
      <c r="D315" s="260" t="n"/>
      <c r="E315" s="262" t="n"/>
      <c r="F315" s="262" t="n">
        <v>0</v>
      </c>
      <c r="G315" s="262" t="n">
        <v>0</v>
      </c>
      <c r="H315" s="262" t="n">
        <v>0</v>
      </c>
      <c r="I315" s="13" t="n"/>
      <c r="J315" s="13" t="n"/>
      <c r="K315" s="13" t="n"/>
      <c r="L315" s="13" t="n"/>
      <c r="M315" s="13" t="n"/>
      <c r="N315" s="13" t="n"/>
      <c r="O315" s="13" t="n"/>
      <c r="P315" s="13" t="n"/>
      <c r="Q315" s="13" t="n"/>
      <c r="R315" s="13" t="n"/>
      <c r="S315" s="13" t="n"/>
      <c r="T315" s="13" t="n"/>
      <c r="U315" s="13" t="n"/>
      <c r="V315" s="13" t="n"/>
      <c r="W315" s="13" t="n"/>
      <c r="X315" s="13" t="n"/>
      <c r="Y315" s="13" t="n"/>
      <c r="Z315" s="13" t="n"/>
    </row>
    <row r="316" ht="15.75" customHeight="1" s="303">
      <c r="A316" s="263" t="inlineStr">
        <is>
          <t>Конькова Тетяна Миколаївна</t>
        </is>
      </c>
      <c r="B316" s="263" t="inlineStr">
        <is>
          <t>ст. викл.</t>
        </is>
      </c>
      <c r="C316" s="263" t="inlineStr">
        <is>
          <t>ІМ</t>
        </is>
      </c>
      <c r="D316" s="263" t="n"/>
      <c r="E316" s="265" t="n"/>
      <c r="F316" s="265" t="n">
        <v>0</v>
      </c>
      <c r="G316" s="265" t="n">
        <v>0</v>
      </c>
      <c r="H316" s="265" t="n">
        <v>0</v>
      </c>
      <c r="I316" s="13" t="n"/>
      <c r="J316" s="13" t="n"/>
      <c r="K316" s="13" t="n"/>
      <c r="L316" s="13" t="n"/>
      <c r="M316" s="13" t="n"/>
      <c r="N316" s="13" t="n"/>
      <c r="O316" s="13" t="n"/>
      <c r="P316" s="13" t="n"/>
      <c r="Q316" s="13" t="n"/>
      <c r="R316" s="13" t="n"/>
      <c r="S316" s="13" t="n"/>
      <c r="T316" s="13" t="n"/>
      <c r="U316" s="13" t="n"/>
      <c r="V316" s="13" t="n"/>
      <c r="W316" s="13" t="n"/>
      <c r="X316" s="13" t="n"/>
      <c r="Y316" s="13" t="n"/>
      <c r="Z316" s="13" t="n"/>
    </row>
    <row r="317" ht="15.75" customHeight="1" s="303">
      <c r="A317" s="260" t="inlineStr">
        <is>
          <t>Копоть Михайло Андрійович</t>
        </is>
      </c>
      <c r="B317" s="260" t="inlineStr">
        <is>
          <t>асистент (сумісник)</t>
        </is>
      </c>
      <c r="C317" s="260" t="inlineStr">
        <is>
          <t>ФОЕТ</t>
        </is>
      </c>
      <c r="D317" s="260" t="n"/>
      <c r="E317" s="261" t="n">
        <v>15769610200</v>
      </c>
      <c r="F317" s="262" t="n"/>
      <c r="G317" s="262" t="n"/>
      <c r="H317" s="262" t="n"/>
      <c r="I317" s="13" t="n"/>
      <c r="J317" s="13" t="n"/>
      <c r="K317" s="13" t="n"/>
      <c r="L317" s="13" t="n"/>
      <c r="M317" s="13" t="n"/>
      <c r="N317" s="13" t="n"/>
      <c r="O317" s="13" t="n"/>
      <c r="P317" s="13" t="n"/>
      <c r="Q317" s="13" t="n"/>
      <c r="R317" s="13" t="n"/>
      <c r="S317" s="13" t="n"/>
      <c r="T317" s="13" t="n"/>
      <c r="U317" s="13" t="n"/>
      <c r="V317" s="13" t="n"/>
      <c r="W317" s="13" t="n"/>
      <c r="X317" s="13" t="n"/>
      <c r="Y317" s="13" t="n"/>
      <c r="Z317" s="13" t="n"/>
    </row>
    <row r="318" ht="15.75" customHeight="1" s="303">
      <c r="A318" s="263" t="inlineStr">
        <is>
          <t>Корабльов Микола Михайлович</t>
        </is>
      </c>
      <c r="B318" s="263" t="inlineStr">
        <is>
          <t>професор</t>
        </is>
      </c>
      <c r="C318" s="263" t="inlineStr">
        <is>
          <t>КІТС</t>
        </is>
      </c>
      <c r="D318" s="263" t="n"/>
      <c r="E318" s="264" t="n">
        <v>43061153900</v>
      </c>
      <c r="F318" s="265" t="n">
        <v>2</v>
      </c>
      <c r="G318" s="265" t="n">
        <v>10</v>
      </c>
      <c r="H318" s="265" t="n">
        <v>15</v>
      </c>
      <c r="I318" s="13" t="n"/>
      <c r="J318" s="13" t="n"/>
      <c r="K318" s="13" t="n"/>
      <c r="L318" s="13" t="n"/>
      <c r="M318" s="13" t="n"/>
      <c r="N318" s="13" t="n"/>
      <c r="O318" s="13" t="n"/>
      <c r="P318" s="13" t="n"/>
      <c r="Q318" s="13" t="n"/>
      <c r="R318" s="13" t="n"/>
      <c r="S318" s="13" t="n"/>
      <c r="T318" s="13" t="n"/>
      <c r="U318" s="13" t="n"/>
      <c r="V318" s="13" t="n"/>
      <c r="W318" s="13" t="n"/>
      <c r="X318" s="13" t="n"/>
      <c r="Y318" s="13" t="n"/>
      <c r="Z318" s="13" t="n"/>
    </row>
    <row r="319" ht="15.75" customHeight="1" s="303">
      <c r="A319" s="260" t="inlineStr">
        <is>
          <t>Коритцев Ігор Васильович</t>
        </is>
      </c>
      <c r="B319" s="260" t="inlineStr">
        <is>
          <t>професор</t>
        </is>
      </c>
      <c r="C319" s="260" t="inlineStr">
        <is>
          <t>МІРЕС</t>
        </is>
      </c>
      <c r="D319" s="260" t="n"/>
      <c r="E319" s="261" t="n">
        <v>57202800058</v>
      </c>
      <c r="F319" s="262" t="n">
        <v>4</v>
      </c>
      <c r="G319" s="262" t="n">
        <v>9</v>
      </c>
      <c r="H319" s="262" t="n">
        <v>29</v>
      </c>
      <c r="I319" s="13" t="n"/>
      <c r="J319" s="13" t="n"/>
      <c r="K319" s="13" t="n"/>
      <c r="L319" s="13" t="n"/>
      <c r="M319" s="13" t="n"/>
      <c r="N319" s="13" t="n"/>
      <c r="O319" s="13" t="n"/>
      <c r="P319" s="13" t="n"/>
      <c r="Q319" s="13" t="n"/>
      <c r="R319" s="13" t="n"/>
      <c r="S319" s="13" t="n"/>
      <c r="T319" s="13" t="n"/>
      <c r="U319" s="13" t="n"/>
      <c r="V319" s="13" t="n"/>
      <c r="W319" s="13" t="n"/>
      <c r="X319" s="13" t="n"/>
      <c r="Y319" s="13" t="n"/>
      <c r="Z319" s="13" t="n"/>
    </row>
    <row r="320" ht="15.75" customHeight="1" s="303">
      <c r="A320" s="263" t="inlineStr">
        <is>
          <t>Корнілова Юлія Борисівна</t>
        </is>
      </c>
      <c r="B320" s="263" t="inlineStr">
        <is>
          <t>асистент (сумісник)</t>
        </is>
      </c>
      <c r="C320" s="263" t="inlineStr">
        <is>
          <t>КІТАМ</t>
        </is>
      </c>
      <c r="D320" s="263" t="n"/>
      <c r="E320" s="265" t="n"/>
      <c r="F320" s="265" t="n">
        <v>0</v>
      </c>
      <c r="G320" s="265" t="n">
        <v>0</v>
      </c>
      <c r="H320" s="265" t="n">
        <v>0</v>
      </c>
      <c r="I320" s="13" t="n"/>
      <c r="J320" s="13" t="n"/>
      <c r="K320" s="13" t="n"/>
      <c r="L320" s="13" t="n"/>
      <c r="M320" s="13" t="n"/>
      <c r="N320" s="13" t="n"/>
      <c r="O320" s="13" t="n"/>
      <c r="P320" s="13" t="n"/>
      <c r="Q320" s="13" t="n"/>
      <c r="R320" s="13" t="n"/>
      <c r="S320" s="13" t="n"/>
      <c r="T320" s="13" t="n"/>
      <c r="U320" s="13" t="n"/>
      <c r="V320" s="13" t="n"/>
      <c r="W320" s="13" t="n"/>
      <c r="X320" s="13" t="n"/>
      <c r="Y320" s="13" t="n"/>
      <c r="Z320" s="13" t="n"/>
    </row>
    <row r="321" ht="15.75" customHeight="1" s="303">
      <c r="A321" s="260" t="inlineStr">
        <is>
          <t>Коробкіна Тетяна Володимирівна</t>
        </is>
      </c>
      <c r="B321" s="260" t="inlineStr">
        <is>
          <t>професор</t>
        </is>
      </c>
      <c r="C321" s="260" t="inlineStr">
        <is>
          <t>Філ.</t>
        </is>
      </c>
      <c r="D321" s="260" t="n"/>
      <c r="E321" s="262" t="n"/>
      <c r="F321" s="262" t="n">
        <v>0</v>
      </c>
      <c r="G321" s="262" t="n">
        <v>0</v>
      </c>
      <c r="H321" s="262" t="n">
        <v>0</v>
      </c>
      <c r="I321" s="13" t="n"/>
      <c r="J321" s="13" t="n"/>
      <c r="K321" s="13" t="n"/>
      <c r="L321" s="13" t="n"/>
      <c r="M321" s="13" t="n"/>
      <c r="N321" s="13" t="n"/>
      <c r="O321" s="13" t="n"/>
      <c r="P321" s="13" t="n"/>
      <c r="Q321" s="13" t="n"/>
      <c r="R321" s="13" t="n"/>
      <c r="S321" s="13" t="n"/>
      <c r="T321" s="13" t="n"/>
      <c r="U321" s="13" t="n"/>
      <c r="V321" s="13" t="n"/>
      <c r="W321" s="13" t="n"/>
      <c r="X321" s="13" t="n"/>
      <c r="Y321" s="13" t="n"/>
      <c r="Z321" s="13" t="n"/>
    </row>
    <row r="322" ht="15.75" customHeight="1" s="303">
      <c r="A322" s="263" t="inlineStr">
        <is>
          <t>Косенко Віктор Васильович</t>
        </is>
      </c>
      <c r="B322" s="263" t="inlineStr">
        <is>
          <t>професор (сумісник)</t>
        </is>
      </c>
      <c r="C322" s="263" t="inlineStr">
        <is>
          <t>КІТАМ</t>
        </is>
      </c>
      <c r="D322" s="263" t="n"/>
      <c r="E322" s="264" t="n">
        <v>57190443921</v>
      </c>
      <c r="F322" s="265" t="n">
        <v>3</v>
      </c>
      <c r="G322" s="265" t="n">
        <v>11</v>
      </c>
      <c r="H322" s="265" t="n">
        <v>39</v>
      </c>
      <c r="I322" s="13" t="n"/>
      <c r="J322" s="13" t="n"/>
      <c r="K322" s="13" t="n"/>
      <c r="L322" s="13" t="n"/>
      <c r="M322" s="13" t="n"/>
      <c r="N322" s="13" t="n"/>
      <c r="O322" s="13" t="n"/>
      <c r="P322" s="13" t="n"/>
      <c r="Q322" s="13" t="n"/>
      <c r="R322" s="13" t="n"/>
      <c r="S322" s="13" t="n"/>
      <c r="T322" s="13" t="n"/>
      <c r="U322" s="13" t="n"/>
      <c r="V322" s="13" t="n"/>
      <c r="W322" s="13" t="n"/>
      <c r="X322" s="13" t="n"/>
      <c r="Y322" s="13" t="n"/>
      <c r="Z322" s="13" t="n"/>
    </row>
    <row r="323" ht="15.75" customHeight="1" s="303">
      <c r="A323" s="260" t="inlineStr">
        <is>
          <t>Косенко Наталія Вікторівна</t>
        </is>
      </c>
      <c r="B323" s="260" t="inlineStr">
        <is>
          <t>доцент (сумісник)</t>
        </is>
      </c>
      <c r="C323" s="260" t="inlineStr">
        <is>
          <t>КІТАМ</t>
        </is>
      </c>
      <c r="D323" s="260" t="n"/>
      <c r="E323" s="261" t="n">
        <v>57196219605</v>
      </c>
      <c r="F323" s="262" t="n">
        <v>2</v>
      </c>
      <c r="G323" s="262" t="n">
        <v>3</v>
      </c>
      <c r="H323" s="262" t="n">
        <v>32</v>
      </c>
      <c r="I323" s="13" t="n"/>
      <c r="J323" s="13" t="n"/>
      <c r="K323" s="13" t="n"/>
      <c r="L323" s="13" t="n"/>
      <c r="M323" s="13" t="n"/>
      <c r="N323" s="13" t="n"/>
      <c r="O323" s="13" t="n"/>
      <c r="P323" s="13" t="n"/>
      <c r="Q323" s="13" t="n"/>
      <c r="R323" s="13" t="n"/>
      <c r="S323" s="13" t="n"/>
      <c r="T323" s="13" t="n"/>
      <c r="U323" s="13" t="n"/>
      <c r="V323" s="13" t="n"/>
      <c r="W323" s="13" t="n"/>
      <c r="X323" s="13" t="n"/>
      <c r="Y323" s="13" t="n"/>
      <c r="Z323" s="13" t="n"/>
    </row>
    <row r="324" ht="15.75" customHeight="1" s="303">
      <c r="A324" s="263" t="inlineStr">
        <is>
          <t>Костін Денис Олександрович</t>
        </is>
      </c>
      <c r="B324" s="263" t="inlineStr">
        <is>
          <t>асистент (сумісник)</t>
        </is>
      </c>
      <c r="C324" s="263" t="inlineStr">
        <is>
          <t>БМІ</t>
        </is>
      </c>
      <c r="D324" s="263" t="n"/>
      <c r="E324" s="265" t="n"/>
      <c r="F324" s="265" t="n">
        <v>0</v>
      </c>
      <c r="G324" s="265" t="n">
        <v>0</v>
      </c>
      <c r="H324" s="265" t="n">
        <v>0</v>
      </c>
      <c r="I324" s="13" t="n"/>
      <c r="J324" s="13" t="n"/>
      <c r="K324" s="13" t="n"/>
      <c r="L324" s="13" t="n"/>
      <c r="M324" s="13" t="n"/>
      <c r="N324" s="13" t="n"/>
      <c r="O324" s="13" t="n"/>
      <c r="P324" s="13" t="n"/>
      <c r="Q324" s="13" t="n"/>
      <c r="R324" s="13" t="n"/>
      <c r="S324" s="13" t="n"/>
      <c r="T324" s="13" t="n"/>
      <c r="U324" s="13" t="n"/>
      <c r="V324" s="13" t="n"/>
      <c r="W324" s="13" t="n"/>
      <c r="X324" s="13" t="n"/>
      <c r="Y324" s="13" t="n"/>
      <c r="Z324" s="13" t="n"/>
    </row>
    <row r="325" ht="15.75" customHeight="1" s="303">
      <c r="A325" s="260" t="inlineStr">
        <is>
          <t>Костін Юрій Дмитрович</t>
        </is>
      </c>
      <c r="B325" s="260" t="inlineStr">
        <is>
          <t>професор</t>
        </is>
      </c>
      <c r="C325" s="260" t="inlineStr">
        <is>
          <t>ЕК</t>
        </is>
      </c>
      <c r="D325" s="260" t="n"/>
      <c r="E325" s="261" t="n">
        <v>16503537100</v>
      </c>
      <c r="F325" s="262" t="n">
        <v>0</v>
      </c>
      <c r="G325" s="262" t="n">
        <v>1</v>
      </c>
      <c r="H325" s="262" t="n">
        <v>0</v>
      </c>
      <c r="I325" s="13" t="n"/>
      <c r="J325" s="13" t="n"/>
      <c r="K325" s="13" t="n"/>
      <c r="L325" s="13" t="n"/>
      <c r="M325" s="13" t="n"/>
      <c r="N325" s="13" t="n"/>
      <c r="O325" s="13" t="n"/>
      <c r="P325" s="13" t="n"/>
      <c r="Q325" s="13" t="n"/>
      <c r="R325" s="13" t="n"/>
      <c r="S325" s="13" t="n"/>
      <c r="T325" s="13" t="n"/>
      <c r="U325" s="13" t="n"/>
      <c r="V325" s="13" t="n"/>
      <c r="W325" s="13" t="n"/>
      <c r="X325" s="13" t="n"/>
      <c r="Y325" s="13" t="n"/>
      <c r="Z325" s="13" t="n"/>
    </row>
    <row r="326" ht="15.75" customHeight="1" s="303">
      <c r="A326" s="263" t="inlineStr">
        <is>
          <t>Костромицький Андрій Іванович</t>
        </is>
      </c>
      <c r="B326" s="263" t="inlineStr">
        <is>
          <t>доцент</t>
        </is>
      </c>
      <c r="C326" s="263" t="inlineStr">
        <is>
          <t>ІМІ</t>
        </is>
      </c>
      <c r="D326" s="263" t="n"/>
      <c r="E326" s="264" t="n">
        <v>35762738600</v>
      </c>
      <c r="F326" s="265" t="n">
        <v>1</v>
      </c>
      <c r="G326" s="265" t="n">
        <v>3</v>
      </c>
      <c r="H326" s="265" t="n">
        <v>1</v>
      </c>
      <c r="I326" s="13" t="n"/>
      <c r="J326" s="13" t="n"/>
      <c r="K326" s="13" t="n"/>
      <c r="L326" s="13" t="n"/>
      <c r="M326" s="13" t="n"/>
      <c r="N326" s="13" t="n"/>
      <c r="O326" s="13" t="n"/>
      <c r="P326" s="13" t="n"/>
      <c r="Q326" s="13" t="n"/>
      <c r="R326" s="13" t="n"/>
      <c r="S326" s="13" t="n"/>
      <c r="T326" s="13" t="n"/>
      <c r="U326" s="13" t="n"/>
      <c r="V326" s="13" t="n"/>
      <c r="W326" s="13" t="n"/>
      <c r="X326" s="13" t="n"/>
      <c r="Y326" s="13" t="n"/>
      <c r="Z326" s="13" t="n"/>
    </row>
    <row r="327" ht="15.75" customHeight="1" s="303">
      <c r="A327" s="260" t="inlineStr">
        <is>
          <t>Кофанова Юлія Володимирівна</t>
        </is>
      </c>
      <c r="B327" s="260" t="inlineStr">
        <is>
          <t>ст. викл.</t>
        </is>
      </c>
      <c r="C327" s="260" t="inlineStr">
        <is>
          <t>ІМ</t>
        </is>
      </c>
      <c r="D327" s="260" t="n"/>
      <c r="E327" s="262" t="n"/>
      <c r="F327" s="262" t="n">
        <v>0</v>
      </c>
      <c r="G327" s="262" t="n">
        <v>0</v>
      </c>
      <c r="H327" s="262" t="n">
        <v>0</v>
      </c>
      <c r="I327" s="13" t="n"/>
      <c r="J327" s="13" t="n"/>
      <c r="K327" s="13" t="n"/>
      <c r="L327" s="13" t="n"/>
      <c r="M327" s="13" t="n"/>
      <c r="N327" s="13" t="n"/>
      <c r="O327" s="13" t="n"/>
      <c r="P327" s="13" t="n"/>
      <c r="Q327" s="13" t="n"/>
      <c r="R327" s="13" t="n"/>
      <c r="S327" s="13" t="n"/>
      <c r="T327" s="13" t="n"/>
      <c r="U327" s="13" t="n"/>
      <c r="V327" s="13" t="n"/>
      <c r="W327" s="13" t="n"/>
      <c r="X327" s="13" t="n"/>
      <c r="Y327" s="13" t="n"/>
      <c r="Z327" s="13" t="n"/>
    </row>
    <row r="328" ht="15.75" customHeight="1" s="303">
      <c r="A328" s="263" t="inlineStr">
        <is>
          <t>Кравець Наталя Сергіївна</t>
        </is>
      </c>
      <c r="B328" s="263" t="inlineStr">
        <is>
          <t>доцент</t>
        </is>
      </c>
      <c r="C328" s="263" t="inlineStr">
        <is>
          <t>ПІ</t>
        </is>
      </c>
      <c r="D328" s="263" t="n"/>
      <c r="E328" s="265" t="n"/>
      <c r="F328" s="265" t="n">
        <v>0</v>
      </c>
      <c r="G328" s="265" t="n">
        <v>0</v>
      </c>
      <c r="H328" s="265" t="n">
        <v>0</v>
      </c>
      <c r="I328" s="13" t="n"/>
      <c r="J328" s="13" t="n"/>
      <c r="K328" s="13" t="n"/>
      <c r="L328" s="13" t="n"/>
      <c r="M328" s="13" t="n"/>
      <c r="N328" s="13" t="n"/>
      <c r="O328" s="13" t="n"/>
      <c r="P328" s="13" t="n"/>
      <c r="Q328" s="13" t="n"/>
      <c r="R328" s="13" t="n"/>
      <c r="S328" s="13" t="n"/>
      <c r="T328" s="13" t="n"/>
      <c r="U328" s="13" t="n"/>
      <c r="V328" s="13" t="n"/>
      <c r="W328" s="13" t="n"/>
      <c r="X328" s="13" t="n"/>
      <c r="Y328" s="13" t="n"/>
      <c r="Z328" s="13" t="n"/>
    </row>
    <row r="329" ht="15.75" customHeight="1" s="303">
      <c r="A329" s="260" t="inlineStr">
        <is>
          <t>Кравченко Наталія Володимирівна</t>
        </is>
      </c>
      <c r="B329" s="260" t="inlineStr">
        <is>
          <t>ст. викл.</t>
        </is>
      </c>
      <c r="C329" s="260" t="inlineStr">
        <is>
          <t>ІМ</t>
        </is>
      </c>
      <c r="D329" s="260" t="n"/>
      <c r="E329" s="262" t="n"/>
      <c r="F329" s="262" t="n">
        <v>0</v>
      </c>
      <c r="G329" s="262" t="n">
        <v>0</v>
      </c>
      <c r="H329" s="262" t="n">
        <v>0</v>
      </c>
      <c r="I329" s="13" t="n"/>
      <c r="J329" s="13" t="n"/>
      <c r="K329" s="13" t="n"/>
      <c r="L329" s="13" t="n"/>
      <c r="M329" s="13" t="n"/>
      <c r="N329" s="13" t="n"/>
      <c r="O329" s="13" t="n"/>
      <c r="P329" s="13" t="n"/>
      <c r="Q329" s="13" t="n"/>
      <c r="R329" s="13" t="n"/>
      <c r="S329" s="13" t="n"/>
      <c r="T329" s="13" t="n"/>
      <c r="U329" s="13" t="n"/>
      <c r="V329" s="13" t="n"/>
      <c r="W329" s="13" t="n"/>
      <c r="X329" s="13" t="n"/>
      <c r="Y329" s="13" t="n"/>
      <c r="Z329" s="13" t="n"/>
    </row>
    <row r="330" ht="15.75" customHeight="1" s="303">
      <c r="A330" s="263" t="inlineStr">
        <is>
          <t>Кравченко Сергій Геннадійович</t>
        </is>
      </c>
      <c r="B330" s="263" t="inlineStr">
        <is>
          <t>асистент</t>
        </is>
      </c>
      <c r="C330" s="263" t="inlineStr">
        <is>
          <t>Фіз.</t>
        </is>
      </c>
      <c r="D330" s="263" t="n"/>
      <c r="E330" s="264" t="n">
        <v>56825322300</v>
      </c>
      <c r="F330" s="265" t="n">
        <v>1</v>
      </c>
      <c r="G330" s="265" t="n">
        <v>1</v>
      </c>
      <c r="H330" s="265" t="n">
        <v>2</v>
      </c>
      <c r="I330" s="13" t="n"/>
      <c r="J330" s="13" t="n"/>
      <c r="K330" s="13" t="n"/>
      <c r="L330" s="13" t="n"/>
      <c r="M330" s="13" t="n"/>
      <c r="N330" s="13" t="n"/>
      <c r="O330" s="13" t="n"/>
      <c r="P330" s="13" t="n"/>
      <c r="Q330" s="13" t="n"/>
      <c r="R330" s="13" t="n"/>
      <c r="S330" s="13" t="n"/>
      <c r="T330" s="13" t="n"/>
      <c r="U330" s="13" t="n"/>
      <c r="V330" s="13" t="n"/>
      <c r="W330" s="13" t="n"/>
      <c r="X330" s="13" t="n"/>
      <c r="Y330" s="13" t="n"/>
      <c r="Z330" s="13" t="n"/>
    </row>
    <row r="331" ht="15.75" customHeight="1" s="303">
      <c r="A331" s="260" t="inlineStr">
        <is>
          <t>Кравчук Ольга Олександрівна</t>
        </is>
      </c>
      <c r="B331" s="260" t="inlineStr">
        <is>
          <t>асистент</t>
        </is>
      </c>
      <c r="C331" s="260" t="inlineStr">
        <is>
          <t>БМІ</t>
        </is>
      </c>
      <c r="D331" s="260" t="n"/>
      <c r="E331" s="261" t="n">
        <v>57188732146</v>
      </c>
      <c r="F331" s="262" t="n">
        <v>1</v>
      </c>
      <c r="G331" s="262" t="n">
        <v>5</v>
      </c>
      <c r="H331" s="262" t="n">
        <v>3</v>
      </c>
      <c r="I331" s="13" t="n"/>
      <c r="J331" s="13" t="n"/>
      <c r="K331" s="13" t="n"/>
      <c r="L331" s="13" t="n"/>
      <c r="M331" s="13" t="n"/>
      <c r="N331" s="13" t="n"/>
      <c r="O331" s="13" t="n"/>
      <c r="P331" s="13" t="n"/>
      <c r="Q331" s="13" t="n"/>
      <c r="R331" s="13" t="n"/>
      <c r="S331" s="13" t="n"/>
      <c r="T331" s="13" t="n"/>
      <c r="U331" s="13" t="n"/>
      <c r="V331" s="13" t="n"/>
      <c r="W331" s="13" t="n"/>
      <c r="X331" s="13" t="n"/>
      <c r="Y331" s="13" t="n"/>
      <c r="Z331" s="13" t="n"/>
    </row>
    <row r="332" ht="15.75" customHeight="1" s="303">
      <c r="A332" s="263" t="inlineStr">
        <is>
          <t>Красноженюк Яна Олексіївна</t>
        </is>
      </c>
      <c r="B332" s="263" t="inlineStr">
        <is>
          <t>методист</t>
        </is>
      </c>
      <c r="C332" s="263" t="inlineStr">
        <is>
          <t>ІКІ</t>
        </is>
      </c>
      <c r="D332" s="263" t="n"/>
      <c r="E332" s="264" t="n">
        <v>57194044700</v>
      </c>
      <c r="F332" s="265" t="n">
        <v>0</v>
      </c>
      <c r="G332" s="265" t="n">
        <v>5</v>
      </c>
      <c r="H332" s="265" t="n">
        <v>0</v>
      </c>
      <c r="I332" s="13" t="n"/>
      <c r="J332" s="13" t="n"/>
      <c r="K332" s="13" t="n"/>
      <c r="L332" s="13" t="n"/>
      <c r="M332" s="13" t="n"/>
      <c r="N332" s="13" t="n"/>
      <c r="O332" s="13" t="n"/>
      <c r="P332" s="13" t="n"/>
      <c r="Q332" s="13" t="n"/>
      <c r="R332" s="13" t="n"/>
      <c r="S332" s="13" t="n"/>
      <c r="T332" s="13" t="n"/>
      <c r="U332" s="13" t="n"/>
      <c r="V332" s="13" t="n"/>
      <c r="W332" s="13" t="n"/>
      <c r="X332" s="13" t="n"/>
      <c r="Y332" s="13" t="n"/>
      <c r="Z332" s="13" t="n"/>
    </row>
    <row r="333" ht="15.75" customHeight="1" s="303">
      <c r="A333" s="260" t="inlineStr">
        <is>
          <t>Кривенко Станіслав Анатолійович</t>
        </is>
      </c>
      <c r="B333" s="260" t="inlineStr">
        <is>
          <t>доцент</t>
        </is>
      </c>
      <c r="C333" s="260" t="inlineStr">
        <is>
          <t>ІМІ</t>
        </is>
      </c>
      <c r="D333" s="260" t="n"/>
      <c r="E333" s="261" t="n">
        <v>56337811900</v>
      </c>
      <c r="F333" s="262" t="n">
        <v>5</v>
      </c>
      <c r="G333" s="262" t="n">
        <v>13</v>
      </c>
      <c r="H333" s="262" t="n">
        <v>58</v>
      </c>
      <c r="I333" s="13" t="n"/>
      <c r="J333" s="13" t="n"/>
      <c r="K333" s="13" t="n"/>
      <c r="L333" s="13" t="n"/>
      <c r="M333" s="13" t="n"/>
      <c r="N333" s="13" t="n"/>
      <c r="O333" s="13" t="n"/>
      <c r="P333" s="13" t="n"/>
      <c r="Q333" s="13" t="n"/>
      <c r="R333" s="13" t="n"/>
      <c r="S333" s="13" t="n"/>
      <c r="T333" s="13" t="n"/>
      <c r="U333" s="13" t="n"/>
      <c r="V333" s="13" t="n"/>
      <c r="W333" s="13" t="n"/>
      <c r="X333" s="13" t="n"/>
      <c r="Y333" s="13" t="n"/>
      <c r="Z333" s="13" t="n"/>
    </row>
    <row r="334" ht="15.75" customHeight="1" s="303">
      <c r="A334" s="263" t="inlineStr">
        <is>
          <t>Кривошеєва Галина Миколаївна</t>
        </is>
      </c>
      <c r="B334" s="263" t="inlineStr">
        <is>
          <t>доцент</t>
        </is>
      </c>
      <c r="C334" s="263" t="inlineStr">
        <is>
          <t>ПМ</t>
        </is>
      </c>
      <c r="D334" s="263" t="n"/>
      <c r="E334" s="264" t="n">
        <v>24341069100</v>
      </c>
      <c r="F334" s="265" t="n">
        <v>1</v>
      </c>
      <c r="G334" s="265" t="n">
        <v>2</v>
      </c>
      <c r="H334" s="265" t="n">
        <v>2</v>
      </c>
      <c r="I334" s="13" t="n"/>
      <c r="J334" s="13" t="n"/>
      <c r="K334" s="13" t="n"/>
      <c r="L334" s="13" t="n"/>
      <c r="M334" s="13" t="n"/>
      <c r="N334" s="13" t="n"/>
      <c r="O334" s="13" t="n"/>
      <c r="P334" s="13" t="n"/>
      <c r="Q334" s="13" t="n"/>
      <c r="R334" s="13" t="n"/>
      <c r="S334" s="13" t="n"/>
      <c r="T334" s="13" t="n"/>
      <c r="U334" s="13" t="n"/>
      <c r="V334" s="13" t="n"/>
      <c r="W334" s="13" t="n"/>
      <c r="X334" s="13" t="n"/>
      <c r="Y334" s="13" t="n"/>
      <c r="Z334" s="13" t="n"/>
    </row>
    <row r="335" ht="15.75" customHeight="1" s="303">
      <c r="A335" s="260" t="inlineStr">
        <is>
          <t>Кривуля Геннадій Федорович</t>
        </is>
      </c>
      <c r="B335" s="260" t="inlineStr">
        <is>
          <t>професор</t>
        </is>
      </c>
      <c r="C335" s="260" t="inlineStr">
        <is>
          <t>АПОТ</t>
        </is>
      </c>
      <c r="D335" s="260" t="n"/>
      <c r="E335" s="261" t="n">
        <v>24483379300</v>
      </c>
      <c r="F335" s="262" t="n">
        <v>3</v>
      </c>
      <c r="G335" s="262" t="n">
        <v>17</v>
      </c>
      <c r="H335" s="262" t="n">
        <v>22</v>
      </c>
      <c r="I335" s="13" t="n"/>
      <c r="J335" s="13" t="n"/>
      <c r="K335" s="13" t="n"/>
      <c r="L335" s="13" t="n"/>
      <c r="M335" s="13" t="n"/>
      <c r="N335" s="13" t="n"/>
      <c r="O335" s="13" t="n"/>
      <c r="P335" s="13" t="n"/>
      <c r="Q335" s="13" t="n"/>
      <c r="R335" s="13" t="n"/>
      <c r="S335" s="13" t="n"/>
      <c r="T335" s="13" t="n"/>
      <c r="U335" s="13" t="n"/>
      <c r="V335" s="13" t="n"/>
      <c r="W335" s="13" t="n"/>
      <c r="X335" s="13" t="n"/>
      <c r="Y335" s="13" t="n"/>
      <c r="Z335" s="13" t="n"/>
    </row>
    <row r="336" ht="15.75" customHeight="1" s="303">
      <c r="A336" s="263" t="inlineStr">
        <is>
          <t>Кринська Наталія Володимирівна</t>
        </is>
      </c>
      <c r="B336" s="263" t="inlineStr">
        <is>
          <t>доцент</t>
        </is>
      </c>
      <c r="C336" s="263" t="inlineStr">
        <is>
          <t>ІМ</t>
        </is>
      </c>
      <c r="D336" s="263" t="n"/>
      <c r="E336" s="265" t="n"/>
      <c r="F336" s="265" t="n">
        <v>0</v>
      </c>
      <c r="G336" s="265" t="n">
        <v>0</v>
      </c>
      <c r="H336" s="265" t="n">
        <v>0</v>
      </c>
      <c r="I336" s="13" t="n"/>
      <c r="J336" s="13" t="n"/>
      <c r="K336" s="13" t="n"/>
      <c r="L336" s="13" t="n"/>
      <c r="M336" s="13" t="n"/>
      <c r="N336" s="13" t="n"/>
      <c r="O336" s="13" t="n"/>
      <c r="P336" s="13" t="n"/>
      <c r="Q336" s="13" t="n"/>
      <c r="R336" s="13" t="n"/>
      <c r="S336" s="13" t="n"/>
      <c r="T336" s="13" t="n"/>
      <c r="U336" s="13" t="n"/>
      <c r="V336" s="13" t="n"/>
      <c r="W336" s="13" t="n"/>
      <c r="X336" s="13" t="n"/>
      <c r="Y336" s="13" t="n"/>
      <c r="Z336" s="13" t="n"/>
    </row>
    <row r="337" ht="15.75" customHeight="1" s="303">
      <c r="A337" s="260" t="inlineStr">
        <is>
          <t>Крівєнцова Олена Володимирівна</t>
        </is>
      </c>
      <c r="B337" s="260" t="inlineStr">
        <is>
          <t>ст. викл.</t>
        </is>
      </c>
      <c r="C337" s="260" t="inlineStr">
        <is>
          <t>ФВС</t>
        </is>
      </c>
      <c r="D337" s="260" t="n"/>
      <c r="E337" s="262" t="n"/>
      <c r="F337" s="262" t="n">
        <v>0</v>
      </c>
      <c r="G337" s="262" t="n">
        <v>0</v>
      </c>
      <c r="H337" s="262" t="n">
        <v>0</v>
      </c>
      <c r="I337" s="13" t="n"/>
      <c r="J337" s="13" t="n"/>
      <c r="K337" s="13" t="n"/>
      <c r="L337" s="13" t="n"/>
      <c r="M337" s="13" t="n"/>
      <c r="N337" s="13" t="n"/>
      <c r="O337" s="13" t="n"/>
      <c r="P337" s="13" t="n"/>
      <c r="Q337" s="13" t="n"/>
      <c r="R337" s="13" t="n"/>
      <c r="S337" s="13" t="n"/>
      <c r="T337" s="13" t="n"/>
      <c r="U337" s="13" t="n"/>
      <c r="V337" s="13" t="n"/>
      <c r="W337" s="13" t="n"/>
      <c r="X337" s="13" t="n"/>
      <c r="Y337" s="13" t="n"/>
      <c r="Z337" s="13" t="n"/>
    </row>
    <row r="338" ht="15.75" customHeight="1" s="303">
      <c r="A338" s="263" t="inlineStr">
        <is>
          <t>Круковський Георгій Ігоревич</t>
        </is>
      </c>
      <c r="B338" s="263" t="inlineStr">
        <is>
          <t>ст. викл.</t>
        </is>
      </c>
      <c r="C338" s="263" t="inlineStr">
        <is>
          <t>ФВС</t>
        </is>
      </c>
      <c r="D338" s="263" t="n"/>
      <c r="E338" s="265" t="n"/>
      <c r="F338" s="265" t="n">
        <v>0</v>
      </c>
      <c r="G338" s="265" t="n">
        <v>0</v>
      </c>
      <c r="H338" s="265" t="n">
        <v>0</v>
      </c>
      <c r="I338" s="13" t="n"/>
      <c r="J338" s="13" t="n"/>
      <c r="K338" s="13" t="n"/>
      <c r="L338" s="13" t="n"/>
      <c r="M338" s="13" t="n"/>
      <c r="N338" s="13" t="n"/>
      <c r="O338" s="13" t="n"/>
      <c r="P338" s="13" t="n"/>
      <c r="Q338" s="13" t="n"/>
      <c r="R338" s="13" t="n"/>
      <c r="S338" s="13" t="n"/>
      <c r="T338" s="13" t="n"/>
      <c r="U338" s="13" t="n"/>
      <c r="V338" s="13" t="n"/>
      <c r="W338" s="13" t="n"/>
      <c r="X338" s="13" t="n"/>
      <c r="Y338" s="13" t="n"/>
      <c r="Z338" s="13" t="n"/>
    </row>
    <row r="339" ht="15.75" customHeight="1" s="303">
      <c r="A339" s="260" t="inlineStr">
        <is>
          <t>Кудрявцева Марина Сергіївна</t>
        </is>
      </c>
      <c r="B339" s="260" t="inlineStr">
        <is>
          <t>доцент</t>
        </is>
      </c>
      <c r="C339" s="260" t="inlineStr">
        <is>
          <t>ІУС</t>
        </is>
      </c>
      <c r="D339" s="260" t="n"/>
      <c r="E339" s="261" t="n">
        <v>57207765829</v>
      </c>
      <c r="F339" s="262" t="n">
        <v>2</v>
      </c>
      <c r="G339" s="262" t="n">
        <v>3</v>
      </c>
      <c r="H339" s="262" t="n">
        <v>4</v>
      </c>
      <c r="I339" s="13" t="n"/>
      <c r="J339" s="13" t="n"/>
      <c r="K339" s="13" t="n"/>
      <c r="L339" s="13" t="n"/>
      <c r="M339" s="13" t="n"/>
      <c r="N339" s="13" t="n"/>
      <c r="O339" s="13" t="n"/>
      <c r="P339" s="13" t="n"/>
      <c r="Q339" s="13" t="n"/>
      <c r="R339" s="13" t="n"/>
      <c r="S339" s="13" t="n"/>
      <c r="T339" s="13" t="n"/>
      <c r="U339" s="13" t="n"/>
      <c r="V339" s="13" t="n"/>
      <c r="W339" s="13" t="n"/>
      <c r="X339" s="13" t="n"/>
      <c r="Y339" s="13" t="n"/>
      <c r="Z339" s="13" t="n"/>
    </row>
    <row r="340" ht="15.75" customHeight="1" s="303">
      <c r="A340" s="263" t="inlineStr">
        <is>
          <t>Кузнецова Ганна Сергіївна</t>
        </is>
      </c>
      <c r="B340" s="263" t="inlineStr">
        <is>
          <t>ст. викл.</t>
        </is>
      </c>
      <c r="C340" s="263" t="inlineStr">
        <is>
          <t>ІМ</t>
        </is>
      </c>
      <c r="D340" s="263" t="n"/>
      <c r="E340" s="265" t="n"/>
      <c r="F340" s="265" t="n">
        <v>0</v>
      </c>
      <c r="G340" s="265" t="n">
        <v>0</v>
      </c>
      <c r="H340" s="265" t="n">
        <v>0</v>
      </c>
      <c r="I340" s="13" t="n"/>
      <c r="J340" s="13" t="n"/>
      <c r="K340" s="13" t="n"/>
      <c r="L340" s="13" t="n"/>
      <c r="M340" s="13" t="n"/>
      <c r="N340" s="13" t="n"/>
      <c r="O340" s="13" t="n"/>
      <c r="P340" s="13" t="n"/>
      <c r="Q340" s="13" t="n"/>
      <c r="R340" s="13" t="n"/>
      <c r="S340" s="13" t="n"/>
      <c r="T340" s="13" t="n"/>
      <c r="U340" s="13" t="n"/>
      <c r="V340" s="13" t="n"/>
      <c r="W340" s="13" t="n"/>
      <c r="X340" s="13" t="n"/>
      <c r="Y340" s="13" t="n"/>
      <c r="Z340" s="13" t="n"/>
    </row>
    <row r="341" ht="15.75" customHeight="1" s="303">
      <c r="A341" s="260" t="inlineStr">
        <is>
          <t>Кузнєцов Юрій Олексійович</t>
        </is>
      </c>
      <c r="B341" s="260" t="inlineStr">
        <is>
          <t>доцент (сумісник)</t>
        </is>
      </c>
      <c r="C341" s="260" t="inlineStr">
        <is>
          <t>ПІ</t>
        </is>
      </c>
      <c r="D341" s="260" t="n"/>
      <c r="E341" s="261" t="n">
        <v>57198208023</v>
      </c>
      <c r="F341" s="262" t="n">
        <v>1</v>
      </c>
      <c r="G341" s="262" t="n">
        <v>2</v>
      </c>
      <c r="H341" s="262" t="n">
        <v>3</v>
      </c>
      <c r="I341" s="13" t="n"/>
      <c r="J341" s="13" t="n"/>
      <c r="K341" s="13" t="n"/>
      <c r="L341" s="13" t="n"/>
      <c r="M341" s="13" t="n"/>
      <c r="N341" s="13" t="n"/>
      <c r="O341" s="13" t="n"/>
      <c r="P341" s="13" t="n"/>
      <c r="Q341" s="13" t="n"/>
      <c r="R341" s="13" t="n"/>
      <c r="S341" s="13" t="n"/>
      <c r="T341" s="13" t="n"/>
      <c r="U341" s="13" t="n"/>
      <c r="V341" s="13" t="n"/>
      <c r="W341" s="13" t="n"/>
      <c r="X341" s="13" t="n"/>
      <c r="Y341" s="13" t="n"/>
      <c r="Z341" s="13" t="n"/>
    </row>
    <row r="342" ht="15.75" customHeight="1" s="303">
      <c r="A342" s="263" t="inlineStr">
        <is>
          <t>Кузьміних Євгенія Дмитрівна</t>
        </is>
      </c>
      <c r="B342" s="263" t="inlineStr">
        <is>
          <t>доцент</t>
        </is>
      </c>
      <c r="C342" s="263" t="inlineStr">
        <is>
          <t>ІКІ</t>
        </is>
      </c>
      <c r="D342" s="263" t="n"/>
      <c r="E342" s="264" t="n">
        <v>35867981700</v>
      </c>
      <c r="F342" s="265" t="n">
        <v>4</v>
      </c>
      <c r="G342" s="265" t="n">
        <v>20</v>
      </c>
      <c r="H342" s="265" t="n">
        <v>79</v>
      </c>
      <c r="I342" s="13" t="n"/>
      <c r="J342" s="13" t="n"/>
      <c r="K342" s="13" t="n"/>
      <c r="L342" s="13" t="n"/>
      <c r="M342" s="13" t="n"/>
      <c r="N342" s="13" t="n"/>
      <c r="O342" s="13" t="n"/>
      <c r="P342" s="13" t="n"/>
      <c r="Q342" s="13" t="n"/>
      <c r="R342" s="13" t="n"/>
      <c r="S342" s="13" t="n"/>
      <c r="T342" s="13" t="n"/>
      <c r="U342" s="13" t="n"/>
      <c r="V342" s="13" t="n"/>
      <c r="W342" s="13" t="n"/>
      <c r="X342" s="13" t="n"/>
      <c r="Y342" s="13" t="n"/>
      <c r="Z342" s="13" t="n"/>
    </row>
    <row r="343" ht="15.75" customHeight="1" s="303">
      <c r="A343" s="260" t="inlineStr">
        <is>
          <t>Кузьомін Олександр Якович</t>
        </is>
      </c>
      <c r="B343" s="260" t="inlineStr">
        <is>
          <t>професор</t>
        </is>
      </c>
      <c r="C343" s="260" t="inlineStr">
        <is>
          <t>Інф.</t>
        </is>
      </c>
      <c r="D343" s="260" t="n"/>
      <c r="E343" s="261" t="n">
        <v>56557056500</v>
      </c>
      <c r="F343" s="262" t="n">
        <v>1</v>
      </c>
      <c r="G343" s="262" t="n">
        <v>5</v>
      </c>
      <c r="H343" s="262" t="n">
        <v>9</v>
      </c>
      <c r="I343" s="13" t="n"/>
      <c r="J343" s="13" t="n"/>
      <c r="K343" s="13" t="n"/>
      <c r="L343" s="13" t="n"/>
      <c r="M343" s="13" t="n"/>
      <c r="N343" s="13" t="n"/>
      <c r="O343" s="13" t="n"/>
      <c r="P343" s="13" t="n"/>
      <c r="Q343" s="13" t="n"/>
      <c r="R343" s="13" t="n"/>
      <c r="S343" s="13" t="n"/>
      <c r="T343" s="13" t="n"/>
      <c r="U343" s="13" t="n"/>
      <c r="V343" s="13" t="n"/>
      <c r="W343" s="13" t="n"/>
      <c r="X343" s="13" t="n"/>
      <c r="Y343" s="13" t="n"/>
      <c r="Z343" s="13" t="n"/>
    </row>
    <row r="344" ht="15.75" customHeight="1" s="303">
      <c r="A344" s="263" t="inlineStr">
        <is>
          <t>Кукоба Анатолій Васильович</t>
        </is>
      </c>
      <c r="B344" s="263" t="inlineStr">
        <is>
          <t>доцент</t>
        </is>
      </c>
      <c r="C344" s="263" t="inlineStr">
        <is>
          <t>БМІ</t>
        </is>
      </c>
      <c r="D344" s="263" t="n"/>
      <c r="E344" s="264" t="n">
        <v>6507740585</v>
      </c>
      <c r="F344" s="265" t="n">
        <v>3</v>
      </c>
      <c r="G344" s="265" t="n">
        <v>13</v>
      </c>
      <c r="H344" s="265" t="n">
        <v>72</v>
      </c>
      <c r="I344" s="13" t="n"/>
      <c r="J344" s="13" t="n"/>
      <c r="K344" s="13" t="n"/>
      <c r="L344" s="13" t="n"/>
      <c r="M344" s="13" t="n"/>
      <c r="N344" s="13" t="n"/>
      <c r="O344" s="13" t="n"/>
      <c r="P344" s="13" t="n"/>
      <c r="Q344" s="13" t="n"/>
      <c r="R344" s="13" t="n"/>
      <c r="S344" s="13" t="n"/>
      <c r="T344" s="13" t="n"/>
      <c r="U344" s="13" t="n"/>
      <c r="V344" s="13" t="n"/>
      <c r="W344" s="13" t="n"/>
      <c r="X344" s="13" t="n"/>
      <c r="Y344" s="13" t="n"/>
      <c r="Z344" s="13" t="n"/>
    </row>
    <row r="345" ht="15.75" customHeight="1" s="303">
      <c r="A345" s="260" t="inlineStr">
        <is>
          <t>Кукуш Дмитро Віталійович</t>
        </is>
      </c>
      <c r="B345" s="260" t="inlineStr">
        <is>
          <t>асистент</t>
        </is>
      </c>
      <c r="C345" s="260" t="inlineStr">
        <is>
          <t>МІРЕС</t>
        </is>
      </c>
      <c r="D345" s="260" t="n"/>
      <c r="E345" s="262" t="n"/>
      <c r="F345" s="262" t="n">
        <v>0</v>
      </c>
      <c r="G345" s="262" t="n">
        <v>0</v>
      </c>
      <c r="H345" s="262" t="n">
        <v>0</v>
      </c>
      <c r="I345" s="13" t="n"/>
      <c r="J345" s="13" t="n"/>
      <c r="K345" s="13" t="n"/>
      <c r="L345" s="13" t="n"/>
      <c r="M345" s="13" t="n"/>
      <c r="N345" s="13" t="n"/>
      <c r="O345" s="13" t="n"/>
      <c r="P345" s="13" t="n"/>
      <c r="Q345" s="13" t="n"/>
      <c r="R345" s="13" t="n"/>
      <c r="S345" s="13" t="n"/>
      <c r="T345" s="13" t="n"/>
      <c r="U345" s="13" t="n"/>
      <c r="V345" s="13" t="n"/>
      <c r="W345" s="13" t="n"/>
      <c r="X345" s="13" t="n"/>
      <c r="Y345" s="13" t="n"/>
      <c r="Z345" s="13" t="n"/>
    </row>
    <row r="346" ht="15.75" customHeight="1" s="303">
      <c r="A346" s="263" t="inlineStr">
        <is>
          <t>Кулак Ельвіра Миколаївна</t>
        </is>
      </c>
      <c r="B346" s="263" t="inlineStr">
        <is>
          <t>доцент</t>
        </is>
      </c>
      <c r="C346" s="263" t="inlineStr">
        <is>
          <t>АПОТ</t>
        </is>
      </c>
      <c r="D346" s="263" t="n"/>
      <c r="E346" s="264" t="n">
        <v>57200259280</v>
      </c>
      <c r="F346" s="265" t="n">
        <v>2</v>
      </c>
      <c r="G346" s="265" t="n">
        <v>11</v>
      </c>
      <c r="H346" s="265" t="n">
        <v>7</v>
      </c>
      <c r="I346" s="13" t="n"/>
      <c r="J346" s="13" t="n"/>
      <c r="K346" s="13" t="n"/>
      <c r="L346" s="13" t="n"/>
      <c r="M346" s="13" t="n"/>
      <c r="N346" s="13" t="n"/>
      <c r="O346" s="13" t="n"/>
      <c r="P346" s="13" t="n"/>
      <c r="Q346" s="13" t="n"/>
      <c r="R346" s="13" t="n"/>
      <c r="S346" s="13" t="n"/>
      <c r="T346" s="13" t="n"/>
      <c r="U346" s="13" t="n"/>
      <c r="V346" s="13" t="n"/>
      <c r="W346" s="13" t="n"/>
      <c r="X346" s="13" t="n"/>
      <c r="Y346" s="13" t="n"/>
      <c r="Z346" s="13" t="n"/>
    </row>
    <row r="347" ht="15.75" customHeight="1" s="303">
      <c r="A347" s="260" t="inlineStr">
        <is>
          <t>Кулішова Нонна Євгенівна</t>
        </is>
      </c>
      <c r="B347" s="260" t="inlineStr">
        <is>
          <t>професор</t>
        </is>
      </c>
      <c r="C347" s="260" t="inlineStr">
        <is>
          <t>МСТ</t>
        </is>
      </c>
      <c r="D347" s="260" t="n"/>
      <c r="E347" s="261" t="n">
        <v>25625157400</v>
      </c>
      <c r="F347" s="262" t="n">
        <v>3</v>
      </c>
      <c r="G347" s="262" t="n">
        <v>13</v>
      </c>
      <c r="H347" s="262" t="n">
        <v>20</v>
      </c>
      <c r="I347" s="13" t="n"/>
      <c r="J347" s="13" t="n"/>
      <c r="K347" s="13" t="n"/>
      <c r="L347" s="13" t="n"/>
      <c r="M347" s="13" t="n"/>
      <c r="N347" s="13" t="n"/>
      <c r="O347" s="13" t="n"/>
      <c r="P347" s="13" t="n"/>
      <c r="Q347" s="13" t="n"/>
      <c r="R347" s="13" t="n"/>
      <c r="S347" s="13" t="n"/>
      <c r="T347" s="13" t="n"/>
      <c r="U347" s="13" t="n"/>
      <c r="V347" s="13" t="n"/>
      <c r="W347" s="13" t="n"/>
      <c r="X347" s="13" t="n"/>
      <c r="Y347" s="13" t="n"/>
      <c r="Z347" s="13" t="n"/>
    </row>
    <row r="348" ht="15.75" customHeight="1" s="303">
      <c r="A348" s="263" t="inlineStr">
        <is>
          <t>Куля Юлія Едуардівна</t>
        </is>
      </c>
      <c r="B348" s="263" t="inlineStr">
        <is>
          <t>ст. викл.</t>
        </is>
      </c>
      <c r="C348" s="263" t="inlineStr">
        <is>
          <t>ІКІ</t>
        </is>
      </c>
      <c r="D348" s="263" t="n"/>
      <c r="E348" s="264" t="n">
        <v>57216484832</v>
      </c>
      <c r="F348" s="265" t="n">
        <v>1</v>
      </c>
      <c r="G348" s="265" t="n">
        <v>7</v>
      </c>
      <c r="H348" s="265" t="n">
        <v>6</v>
      </c>
      <c r="I348" s="13" t="n"/>
      <c r="J348" s="13" t="n"/>
      <c r="K348" s="13" t="n"/>
      <c r="L348" s="13" t="n"/>
      <c r="M348" s="13" t="n"/>
      <c r="N348" s="13" t="n"/>
      <c r="O348" s="13" t="n"/>
      <c r="P348" s="13" t="n"/>
      <c r="Q348" s="13" t="n"/>
      <c r="R348" s="13" t="n"/>
      <c r="S348" s="13" t="n"/>
      <c r="T348" s="13" t="n"/>
      <c r="U348" s="13" t="n"/>
      <c r="V348" s="13" t="n"/>
      <c r="W348" s="13" t="n"/>
      <c r="X348" s="13" t="n"/>
      <c r="Y348" s="13" t="n"/>
      <c r="Z348" s="13" t="n"/>
    </row>
    <row r="349" ht="15.75" customHeight="1" s="303">
      <c r="A349" s="260" t="inlineStr">
        <is>
          <t>Курденко Олександр Васильович</t>
        </is>
      </c>
      <c r="B349" s="260" t="inlineStr">
        <is>
          <t>ст. викл.</t>
        </is>
      </c>
      <c r="C349" s="260" t="inlineStr">
        <is>
          <t>ЕК</t>
        </is>
      </c>
      <c r="D349" s="260" t="n"/>
      <c r="E349" s="261" t="n">
        <v>57221953157</v>
      </c>
      <c r="F349" s="262" t="n">
        <v>0</v>
      </c>
      <c r="G349" s="262" t="n">
        <v>1</v>
      </c>
      <c r="H349" s="262" t="n">
        <v>0</v>
      </c>
      <c r="I349" s="13" t="n"/>
      <c r="J349" s="13" t="n"/>
      <c r="K349" s="13" t="n"/>
      <c r="L349" s="13" t="n"/>
      <c r="M349" s="13" t="n"/>
      <c r="N349" s="13" t="n"/>
      <c r="O349" s="13" t="n"/>
      <c r="P349" s="13" t="n"/>
      <c r="Q349" s="13" t="n"/>
      <c r="R349" s="13" t="n"/>
      <c r="S349" s="13" t="n"/>
      <c r="T349" s="13" t="n"/>
      <c r="U349" s="13" t="n"/>
      <c r="V349" s="13" t="n"/>
      <c r="W349" s="13" t="n"/>
      <c r="X349" s="13" t="n"/>
      <c r="Y349" s="13" t="n"/>
      <c r="Z349" s="13" t="n"/>
    </row>
    <row r="350" ht="15.75" customHeight="1" s="303">
      <c r="A350" s="263" t="inlineStr">
        <is>
          <t>Курський Юрій Сергійович</t>
        </is>
      </c>
      <c r="B350" s="263" t="inlineStr">
        <is>
          <t>доцент</t>
        </is>
      </c>
      <c r="C350" s="263" t="inlineStr">
        <is>
          <t>ФОЕТ</t>
        </is>
      </c>
      <c r="D350" s="263" t="n"/>
      <c r="E350" s="264" t="n">
        <v>56568556700</v>
      </c>
      <c r="F350" s="265" t="n">
        <v>4</v>
      </c>
      <c r="G350" s="265" t="n">
        <v>14</v>
      </c>
      <c r="H350" s="265" t="n">
        <v>44</v>
      </c>
      <c r="I350" s="13" t="n"/>
      <c r="J350" s="13" t="n"/>
      <c r="K350" s="13" t="n"/>
      <c r="L350" s="13" t="n"/>
      <c r="M350" s="13" t="n"/>
      <c r="N350" s="13" t="n"/>
      <c r="O350" s="13" t="n"/>
      <c r="P350" s="13" t="n"/>
      <c r="Q350" s="13" t="n"/>
      <c r="R350" s="13" t="n"/>
      <c r="S350" s="13" t="n"/>
      <c r="T350" s="13" t="n"/>
      <c r="U350" s="13" t="n"/>
      <c r="V350" s="13" t="n"/>
      <c r="W350" s="13" t="n"/>
      <c r="X350" s="13" t="n"/>
      <c r="Y350" s="13" t="n"/>
      <c r="Z350" s="13" t="n"/>
    </row>
    <row r="351" ht="15.75" customHeight="1" s="303">
      <c r="A351" s="260" t="inlineStr">
        <is>
          <t>Кутузов Михайло Юрійович</t>
        </is>
      </c>
      <c r="B351" s="260" t="inlineStr">
        <is>
          <t>ст. викл.</t>
        </is>
      </c>
      <c r="C351" s="260" t="inlineStr">
        <is>
          <t>ФВС</t>
        </is>
      </c>
      <c r="D351" s="260" t="n"/>
      <c r="E351" s="262" t="n"/>
      <c r="F351" s="262" t="n">
        <v>0</v>
      </c>
      <c r="G351" s="262" t="n">
        <v>0</v>
      </c>
      <c r="H351" s="262" t="n">
        <v>0</v>
      </c>
      <c r="I351" s="13" t="n"/>
      <c r="J351" s="13" t="n"/>
      <c r="K351" s="13" t="n"/>
      <c r="L351" s="13" t="n"/>
      <c r="M351" s="13" t="n"/>
      <c r="N351" s="13" t="n"/>
      <c r="O351" s="13" t="n"/>
      <c r="P351" s="13" t="n"/>
      <c r="Q351" s="13" t="n"/>
      <c r="R351" s="13" t="n"/>
      <c r="S351" s="13" t="n"/>
      <c r="T351" s="13" t="n"/>
      <c r="U351" s="13" t="n"/>
      <c r="V351" s="13" t="n"/>
      <c r="W351" s="13" t="n"/>
      <c r="X351" s="13" t="n"/>
      <c r="Y351" s="13" t="n"/>
      <c r="Z351" s="13" t="n"/>
    </row>
    <row r="352" ht="15.75" customHeight="1" s="303">
      <c r="A352" s="263" t="inlineStr">
        <is>
          <t>Кухтін Сергій Михайлович</t>
        </is>
      </c>
      <c r="B352" s="263" t="inlineStr">
        <is>
          <t>ст. викл.</t>
        </is>
      </c>
      <c r="C352" s="263" t="inlineStr">
        <is>
          <t>ФОЕТ</t>
        </is>
      </c>
      <c r="D352" s="263" t="n"/>
      <c r="E352" s="264" t="n">
        <v>57205163256</v>
      </c>
      <c r="F352" s="265" t="n">
        <v>0</v>
      </c>
      <c r="G352" s="265" t="n">
        <v>3</v>
      </c>
      <c r="H352" s="265" t="n">
        <v>0</v>
      </c>
      <c r="I352" s="13" t="n"/>
      <c r="J352" s="13" t="n"/>
      <c r="K352" s="13" t="n"/>
      <c r="L352" s="13" t="n"/>
      <c r="M352" s="13" t="n"/>
      <c r="N352" s="13" t="n"/>
      <c r="O352" s="13" t="n"/>
      <c r="P352" s="13" t="n"/>
      <c r="Q352" s="13" t="n"/>
      <c r="R352" s="13" t="n"/>
      <c r="S352" s="13" t="n"/>
      <c r="T352" s="13" t="n"/>
      <c r="U352" s="13" t="n"/>
      <c r="V352" s="13" t="n"/>
      <c r="W352" s="13" t="n"/>
      <c r="X352" s="13" t="n"/>
      <c r="Y352" s="13" t="n"/>
      <c r="Z352" s="13" t="n"/>
    </row>
    <row r="353" ht="15.75" customHeight="1" s="303">
      <c r="A353" s="260" t="inlineStr">
        <is>
          <t>Кучук Георгій Анатолійович</t>
        </is>
      </c>
      <c r="B353" s="260" t="inlineStr">
        <is>
          <t>професор (сумісник)</t>
        </is>
      </c>
      <c r="C353" s="260" t="inlineStr">
        <is>
          <t>ЕОМ</t>
        </is>
      </c>
      <c r="D353" s="260" t="n"/>
      <c r="E353" s="261" t="n">
        <v>57057781300</v>
      </c>
      <c r="F353" s="262" t="n">
        <v>8</v>
      </c>
      <c r="G353" s="262" t="n">
        <v>20</v>
      </c>
      <c r="H353" s="262" t="n">
        <v>106</v>
      </c>
      <c r="I353" s="13" t="n"/>
      <c r="J353" s="13" t="n"/>
      <c r="K353" s="13" t="n"/>
      <c r="L353" s="13" t="n"/>
      <c r="M353" s="13" t="n"/>
      <c r="N353" s="13" t="n"/>
      <c r="O353" s="13" t="n"/>
      <c r="P353" s="13" t="n"/>
      <c r="Q353" s="13" t="n"/>
      <c r="R353" s="13" t="n"/>
      <c r="S353" s="13" t="n"/>
      <c r="T353" s="13" t="n"/>
      <c r="U353" s="13" t="n"/>
      <c r="V353" s="13" t="n"/>
      <c r="W353" s="13" t="n"/>
      <c r="X353" s="13" t="n"/>
      <c r="Y353" s="13" t="n"/>
      <c r="Z353" s="13" t="n"/>
    </row>
    <row r="354" ht="15.75" customHeight="1" s="303">
      <c r="A354" s="263" t="inlineStr">
        <is>
          <t>Лановий Олексій Феліксович</t>
        </is>
      </c>
      <c r="B354" s="263" t="inlineStr">
        <is>
          <t>доцент</t>
        </is>
      </c>
      <c r="C354" s="263" t="inlineStr">
        <is>
          <t>ПІ</t>
        </is>
      </c>
      <c r="D354" s="263" t="n"/>
      <c r="E354" s="265" t="n"/>
      <c r="F354" s="265" t="n">
        <v>0</v>
      </c>
      <c r="G354" s="265" t="n">
        <v>0</v>
      </c>
      <c r="H354" s="265" t="n">
        <v>0</v>
      </c>
      <c r="I354" s="13" t="n"/>
      <c r="J354" s="13" t="n"/>
      <c r="K354" s="13" t="n"/>
      <c r="L354" s="13" t="n"/>
      <c r="M354" s="13" t="n"/>
      <c r="N354" s="13" t="n"/>
      <c r="O354" s="13" t="n"/>
      <c r="P354" s="13" t="n"/>
      <c r="Q354" s="13" t="n"/>
      <c r="R354" s="13" t="n"/>
      <c r="S354" s="13" t="n"/>
      <c r="T354" s="13" t="n"/>
      <c r="U354" s="13" t="n"/>
      <c r="V354" s="13" t="n"/>
      <c r="W354" s="13" t="n"/>
      <c r="X354" s="13" t="n"/>
      <c r="Y354" s="13" t="n"/>
      <c r="Z354" s="13" t="n"/>
    </row>
    <row r="355" ht="15.75" customHeight="1" s="303">
      <c r="A355" s="260" t="inlineStr">
        <is>
          <t>Ларченко Ліна Вікторівна</t>
        </is>
      </c>
      <c r="B355" s="260" t="inlineStr">
        <is>
          <t>доцент</t>
        </is>
      </c>
      <c r="C355" s="260" t="inlineStr">
        <is>
          <t>АПОТ</t>
        </is>
      </c>
      <c r="D355" s="260" t="n"/>
      <c r="E355" s="261" t="n">
        <v>57194415994</v>
      </c>
      <c r="F355" s="262" t="n">
        <v>1</v>
      </c>
      <c r="G355" s="262" t="n">
        <v>2</v>
      </c>
      <c r="H355" s="262" t="n">
        <v>3</v>
      </c>
      <c r="I355" s="13" t="n"/>
      <c r="J355" s="13" t="n"/>
      <c r="K355" s="13" t="n"/>
      <c r="L355" s="13" t="n"/>
      <c r="M355" s="13" t="n"/>
      <c r="N355" s="13" t="n"/>
      <c r="O355" s="13" t="n"/>
      <c r="P355" s="13" t="n"/>
      <c r="Q355" s="13" t="n"/>
      <c r="R355" s="13" t="n"/>
      <c r="S355" s="13" t="n"/>
      <c r="T355" s="13" t="n"/>
      <c r="U355" s="13" t="n"/>
      <c r="V355" s="13" t="n"/>
      <c r="W355" s="13" t="n"/>
      <c r="X355" s="13" t="n"/>
      <c r="Y355" s="13" t="n"/>
      <c r="Z355" s="13" t="n"/>
    </row>
    <row r="356" ht="15.75" customHeight="1" s="303">
      <c r="A356" s="263" t="inlineStr">
        <is>
          <t>Лебеденко Тетяна Миколаївна</t>
        </is>
      </c>
      <c r="B356" s="263" t="inlineStr">
        <is>
          <t>асистент</t>
        </is>
      </c>
      <c r="C356" s="263" t="inlineStr">
        <is>
          <t>ІКІ</t>
        </is>
      </c>
      <c r="D356" s="263" t="n"/>
      <c r="E356" s="264" t="n">
        <v>57188749876</v>
      </c>
      <c r="F356" s="265" t="n">
        <v>3</v>
      </c>
      <c r="G356" s="265" t="n">
        <v>10</v>
      </c>
      <c r="H356" s="265" t="n">
        <v>41</v>
      </c>
      <c r="I356" s="13" t="n"/>
      <c r="J356" s="13" t="n"/>
      <c r="K356" s="13" t="n"/>
      <c r="L356" s="13" t="n"/>
      <c r="M356" s="13" t="n"/>
      <c r="N356" s="13" t="n"/>
      <c r="O356" s="13" t="n"/>
      <c r="P356" s="13" t="n"/>
      <c r="Q356" s="13" t="n"/>
      <c r="R356" s="13" t="n"/>
      <c r="S356" s="13" t="n"/>
      <c r="T356" s="13" t="n"/>
      <c r="U356" s="13" t="n"/>
      <c r="V356" s="13" t="n"/>
      <c r="W356" s="13" t="n"/>
      <c r="X356" s="13" t="n"/>
      <c r="Y356" s="13" t="n"/>
      <c r="Z356" s="13" t="n"/>
    </row>
    <row r="357" ht="15.75" customHeight="1" s="303">
      <c r="A357" s="260" t="inlineStr">
        <is>
          <t>Лебедєв Валентин Олегович</t>
        </is>
      </c>
      <c r="B357" s="260" t="inlineStr">
        <is>
          <t>асистент</t>
        </is>
      </c>
      <c r="C357" s="260" t="inlineStr">
        <is>
          <t>ЕОМ</t>
        </is>
      </c>
      <c r="D357" s="260" t="n"/>
      <c r="E357" s="261" t="n">
        <v>57201779203</v>
      </c>
      <c r="F357" s="262" t="n">
        <v>2</v>
      </c>
      <c r="G357" s="262" t="n">
        <v>4</v>
      </c>
      <c r="H357" s="262" t="n">
        <v>7</v>
      </c>
      <c r="I357" s="13" t="n"/>
      <c r="J357" s="13" t="n"/>
      <c r="K357" s="13" t="n"/>
      <c r="L357" s="13" t="n"/>
      <c r="M357" s="13" t="n"/>
      <c r="N357" s="13" t="n"/>
      <c r="O357" s="13" t="n"/>
      <c r="P357" s="13" t="n"/>
      <c r="Q357" s="13" t="n"/>
      <c r="R357" s="13" t="n"/>
      <c r="S357" s="13" t="n"/>
      <c r="T357" s="13" t="n"/>
      <c r="U357" s="13" t="n"/>
      <c r="V357" s="13" t="n"/>
      <c r="W357" s="13" t="n"/>
      <c r="X357" s="13" t="n"/>
      <c r="Y357" s="13" t="n"/>
      <c r="Z357" s="13" t="n"/>
    </row>
    <row r="358" ht="15.75" customHeight="1" s="303">
      <c r="A358" s="263" t="inlineStr">
        <is>
          <t>Лебедєв Олег Григорович</t>
        </is>
      </c>
      <c r="B358" s="263" t="inlineStr">
        <is>
          <t>доцент</t>
        </is>
      </c>
      <c r="C358" s="263" t="inlineStr">
        <is>
          <t>ЕОМ</t>
        </is>
      </c>
      <c r="D358" s="263" t="n"/>
      <c r="E358" s="264" t="n">
        <v>15069216000</v>
      </c>
      <c r="F358" s="265" t="n">
        <v>2</v>
      </c>
      <c r="G358" s="265" t="n">
        <v>7</v>
      </c>
      <c r="H358" s="265" t="n">
        <v>5</v>
      </c>
      <c r="I358" s="13" t="n"/>
      <c r="J358" s="13" t="n"/>
      <c r="K358" s="13" t="n"/>
      <c r="L358" s="13" t="n"/>
      <c r="M358" s="13" t="n"/>
      <c r="N358" s="13" t="n"/>
      <c r="O358" s="13" t="n"/>
      <c r="P358" s="13" t="n"/>
      <c r="Q358" s="13" t="n"/>
      <c r="R358" s="13" t="n"/>
      <c r="S358" s="13" t="n"/>
      <c r="T358" s="13" t="n"/>
      <c r="U358" s="13" t="n"/>
      <c r="V358" s="13" t="n"/>
      <c r="W358" s="13" t="n"/>
      <c r="X358" s="13" t="n"/>
      <c r="Y358" s="13" t="n"/>
      <c r="Z358" s="13" t="n"/>
    </row>
    <row r="359" ht="15.75" customHeight="1" s="303">
      <c r="A359" s="260" t="inlineStr">
        <is>
          <t>Лебедєва Катерина Олегівна</t>
        </is>
      </c>
      <c r="B359" s="260" t="inlineStr">
        <is>
          <t>ст. викл.</t>
        </is>
      </c>
      <c r="C359" s="260" t="inlineStr">
        <is>
          <t>ІМ</t>
        </is>
      </c>
      <c r="D359" s="260" t="n"/>
      <c r="E359" s="262" t="n"/>
      <c r="F359" s="262" t="n">
        <v>0</v>
      </c>
      <c r="G359" s="262" t="n">
        <v>0</v>
      </c>
      <c r="H359" s="262" t="n">
        <v>0</v>
      </c>
      <c r="I359" s="13" t="n"/>
      <c r="J359" s="13" t="n"/>
      <c r="K359" s="13" t="n"/>
      <c r="L359" s="13" t="n"/>
      <c r="M359" s="13" t="n"/>
      <c r="N359" s="13" t="n"/>
      <c r="O359" s="13" t="n"/>
      <c r="P359" s="13" t="n"/>
      <c r="Q359" s="13" t="n"/>
      <c r="R359" s="13" t="n"/>
      <c r="S359" s="13" t="n"/>
      <c r="T359" s="13" t="n"/>
      <c r="U359" s="13" t="n"/>
      <c r="V359" s="13" t="n"/>
      <c r="W359" s="13" t="n"/>
      <c r="X359" s="13" t="n"/>
      <c r="Y359" s="13" t="n"/>
      <c r="Z359" s="13" t="n"/>
    </row>
    <row r="360" ht="15.75" customHeight="1" s="303">
      <c r="A360" s="263" t="inlineStr">
        <is>
          <t>Лебьодкіна Алла Юріївна</t>
        </is>
      </c>
      <c r="B360" s="263" t="inlineStr">
        <is>
          <t>ст. викл.</t>
        </is>
      </c>
      <c r="C360" s="263" t="inlineStr">
        <is>
          <t>ЕОМ</t>
        </is>
      </c>
      <c r="D360" s="263" t="n"/>
      <c r="E360" s="265" t="n"/>
      <c r="F360" s="265" t="n">
        <v>0</v>
      </c>
      <c r="G360" s="265" t="n">
        <v>0</v>
      </c>
      <c r="H360" s="265" t="n">
        <v>0</v>
      </c>
      <c r="I360" s="13" t="n"/>
      <c r="J360" s="13" t="n"/>
      <c r="K360" s="13" t="n"/>
      <c r="L360" s="13" t="n"/>
      <c r="M360" s="13" t="n"/>
      <c r="N360" s="13" t="n"/>
      <c r="O360" s="13" t="n"/>
      <c r="P360" s="13" t="n"/>
      <c r="Q360" s="13" t="n"/>
      <c r="R360" s="13" t="n"/>
      <c r="S360" s="13" t="n"/>
      <c r="T360" s="13" t="n"/>
      <c r="U360" s="13" t="n"/>
      <c r="V360" s="13" t="n"/>
      <c r="W360" s="13" t="n"/>
      <c r="X360" s="13" t="n"/>
      <c r="Y360" s="13" t="n"/>
      <c r="Z360" s="13" t="n"/>
    </row>
    <row r="361" ht="15.75" customHeight="1" s="303">
      <c r="A361" s="260" t="inlineStr">
        <is>
          <t>Левикін Віктор Макарович</t>
        </is>
      </c>
      <c r="B361" s="260" t="inlineStr">
        <is>
          <t>професор</t>
        </is>
      </c>
      <c r="C361" s="260" t="inlineStr">
        <is>
          <t>ІУС</t>
        </is>
      </c>
      <c r="D361" s="260" t="n"/>
      <c r="E361" s="261" t="n">
        <v>57195480506</v>
      </c>
      <c r="F361" s="262" t="n">
        <v>2</v>
      </c>
      <c r="G361" s="262" t="n">
        <v>4</v>
      </c>
      <c r="H361" s="262" t="n">
        <v>13</v>
      </c>
      <c r="I361" s="13" t="n"/>
      <c r="J361" s="13" t="n"/>
      <c r="K361" s="13" t="n"/>
      <c r="L361" s="13" t="n"/>
      <c r="M361" s="13" t="n"/>
      <c r="N361" s="13" t="n"/>
      <c r="O361" s="13" t="n"/>
      <c r="P361" s="13" t="n"/>
      <c r="Q361" s="13" t="n"/>
      <c r="R361" s="13" t="n"/>
      <c r="S361" s="13" t="n"/>
      <c r="T361" s="13" t="n"/>
      <c r="U361" s="13" t="n"/>
      <c r="V361" s="13" t="n"/>
      <c r="W361" s="13" t="n"/>
      <c r="X361" s="13" t="n"/>
      <c r="Y361" s="13" t="n"/>
      <c r="Z361" s="13" t="n"/>
    </row>
    <row r="362" ht="15.75" customHeight="1" s="303">
      <c r="A362" s="263" t="inlineStr">
        <is>
          <t>Левикін Ігор Вікторович</t>
        </is>
      </c>
      <c r="B362" s="263" t="inlineStr">
        <is>
          <t>професор</t>
        </is>
      </c>
      <c r="C362" s="263" t="inlineStr">
        <is>
          <t>МСТ</t>
        </is>
      </c>
      <c r="D362" s="263" t="n"/>
      <c r="E362" s="264" t="n">
        <v>57203150183</v>
      </c>
      <c r="F362" s="265" t="n">
        <v>1</v>
      </c>
      <c r="G362" s="265" t="n">
        <v>3</v>
      </c>
      <c r="H362" s="265" t="n">
        <v>9</v>
      </c>
      <c r="I362" s="13" t="n"/>
      <c r="J362" s="13" t="n"/>
      <c r="K362" s="13" t="n"/>
      <c r="L362" s="13" t="n"/>
      <c r="M362" s="13" t="n"/>
      <c r="N362" s="13" t="n"/>
      <c r="O362" s="13" t="n"/>
      <c r="P362" s="13" t="n"/>
      <c r="Q362" s="13" t="n"/>
      <c r="R362" s="13" t="n"/>
      <c r="S362" s="13" t="n"/>
      <c r="T362" s="13" t="n"/>
      <c r="U362" s="13" t="n"/>
      <c r="V362" s="13" t="n"/>
      <c r="W362" s="13" t="n"/>
      <c r="X362" s="13" t="n"/>
      <c r="Y362" s="13" t="n"/>
      <c r="Z362" s="13" t="n"/>
    </row>
    <row r="363" ht="15.75" customHeight="1" s="303">
      <c r="A363" s="260" t="inlineStr">
        <is>
          <t>Левченко Євгеній Васильович</t>
        </is>
      </c>
      <c r="B363" s="260" t="inlineStr">
        <is>
          <t>асистент (сумісник)</t>
        </is>
      </c>
      <c r="C363" s="260" t="inlineStr">
        <is>
          <t>БМІ</t>
        </is>
      </c>
      <c r="D363" s="260" t="n"/>
      <c r="E363" s="262" t="n"/>
      <c r="F363" s="262" t="n">
        <v>0</v>
      </c>
      <c r="G363" s="262" t="n">
        <v>0</v>
      </c>
      <c r="H363" s="262" t="n">
        <v>0</v>
      </c>
      <c r="I363" s="13" t="n"/>
      <c r="J363" s="13" t="n"/>
      <c r="K363" s="13" t="n"/>
      <c r="L363" s="13" t="n"/>
      <c r="M363" s="13" t="n"/>
      <c r="N363" s="13" t="n"/>
      <c r="O363" s="13" t="n"/>
      <c r="P363" s="13" t="n"/>
      <c r="Q363" s="13" t="n"/>
      <c r="R363" s="13" t="n"/>
      <c r="S363" s="13" t="n"/>
      <c r="T363" s="13" t="n"/>
      <c r="U363" s="13" t="n"/>
      <c r="V363" s="13" t="n"/>
      <c r="W363" s="13" t="n"/>
      <c r="X363" s="13" t="n"/>
      <c r="Y363" s="13" t="n"/>
      <c r="Z363" s="13" t="n"/>
    </row>
    <row r="364" ht="15.75" customHeight="1" s="303">
      <c r="A364" s="263" t="inlineStr">
        <is>
          <t>Лемешко Олександр Віталійович</t>
        </is>
      </c>
      <c r="B364" s="263" t="inlineStr">
        <is>
          <t>зав. каф.</t>
        </is>
      </c>
      <c r="C364" s="263" t="inlineStr">
        <is>
          <t>ІКІ</t>
        </is>
      </c>
      <c r="D364" s="263" t="n"/>
      <c r="E364" s="264" t="n">
        <v>24479782800</v>
      </c>
      <c r="F364" s="265" t="n">
        <v>15</v>
      </c>
      <c r="G364" s="265" t="n">
        <v>114</v>
      </c>
      <c r="H364" s="265" t="n">
        <v>692</v>
      </c>
      <c r="I364" s="13" t="n"/>
      <c r="J364" s="13" t="n"/>
      <c r="K364" s="13" t="n"/>
      <c r="L364" s="13" t="n"/>
      <c r="M364" s="13" t="n"/>
      <c r="N364" s="13" t="n"/>
      <c r="O364" s="13" t="n"/>
      <c r="P364" s="13" t="n"/>
      <c r="Q364" s="13" t="n"/>
      <c r="R364" s="13" t="n"/>
      <c r="S364" s="13" t="n"/>
      <c r="T364" s="13" t="n"/>
      <c r="U364" s="13" t="n"/>
      <c r="V364" s="13" t="n"/>
      <c r="W364" s="13" t="n"/>
      <c r="X364" s="13" t="n"/>
      <c r="Y364" s="13" t="n"/>
      <c r="Z364" s="13" t="n"/>
    </row>
    <row r="365" ht="15.75" customHeight="1" s="303">
      <c r="A365" s="260" t="inlineStr">
        <is>
          <t>Леонідов Володимир Іванович</t>
        </is>
      </c>
      <c r="B365" s="260" t="inlineStr">
        <is>
          <t>ст. викл. (сумісник)</t>
        </is>
      </c>
      <c r="C365" s="260" t="inlineStr">
        <is>
          <t>МІРЕС</t>
        </is>
      </c>
      <c r="D365" s="260" t="n"/>
      <c r="E365" s="261" t="n">
        <v>6701699223</v>
      </c>
      <c r="F365" s="262" t="n">
        <v>4</v>
      </c>
      <c r="G365" s="262" t="n">
        <v>12</v>
      </c>
      <c r="H365" s="262" t="n">
        <v>34</v>
      </c>
      <c r="I365" s="13" t="n"/>
      <c r="J365" s="13" t="n"/>
      <c r="K365" s="13" t="n"/>
      <c r="L365" s="13" t="n"/>
      <c r="M365" s="13" t="n"/>
      <c r="N365" s="13" t="n"/>
      <c r="O365" s="13" t="n"/>
      <c r="P365" s="13" t="n"/>
      <c r="Q365" s="13" t="n"/>
      <c r="R365" s="13" t="n"/>
      <c r="S365" s="13" t="n"/>
      <c r="T365" s="13" t="n"/>
      <c r="U365" s="13" t="n"/>
      <c r="V365" s="13" t="n"/>
      <c r="W365" s="13" t="n"/>
      <c r="X365" s="13" t="n"/>
      <c r="Y365" s="13" t="n"/>
      <c r="Z365" s="13" t="n"/>
    </row>
    <row r="366" ht="15.75" customHeight="1" s="303">
      <c r="A366" s="263" t="inlineStr">
        <is>
          <t>Лепейко Тетяна Іванівна</t>
        </is>
      </c>
      <c r="B366" s="263" t="inlineStr">
        <is>
          <t>ст. викл. (сумісник)</t>
        </is>
      </c>
      <c r="C366" s="263" t="inlineStr">
        <is>
          <t>ЕК</t>
        </is>
      </c>
      <c r="D366" s="263" t="n"/>
      <c r="E366" s="264" t="n">
        <v>57188702915</v>
      </c>
      <c r="F366" s="265" t="n">
        <v>0</v>
      </c>
      <c r="G366" s="265" t="n">
        <v>5</v>
      </c>
      <c r="H366" s="265" t="n">
        <v>0</v>
      </c>
      <c r="I366" s="13" t="n"/>
      <c r="J366" s="13" t="n"/>
      <c r="K366" s="13" t="n"/>
      <c r="L366" s="13" t="n"/>
      <c r="M366" s="13" t="n"/>
      <c r="N366" s="13" t="n"/>
      <c r="O366" s="13" t="n"/>
      <c r="P366" s="13" t="n"/>
      <c r="Q366" s="13" t="n"/>
      <c r="R366" s="13" t="n"/>
      <c r="S366" s="13" t="n"/>
      <c r="T366" s="13" t="n"/>
      <c r="U366" s="13" t="n"/>
      <c r="V366" s="13" t="n"/>
      <c r="W366" s="13" t="n"/>
      <c r="X366" s="13" t="n"/>
      <c r="Y366" s="13" t="n"/>
      <c r="Z366" s="13" t="n"/>
    </row>
    <row r="367" ht="15.75" customHeight="1" s="303">
      <c r="A367" s="260" t="inlineStr">
        <is>
          <t>Лещинська Ірина Олександрівна</t>
        </is>
      </c>
      <c r="B367" s="260" t="inlineStr">
        <is>
          <t>доцент</t>
        </is>
      </c>
      <c r="C367" s="260" t="inlineStr">
        <is>
          <t>ПІ</t>
        </is>
      </c>
      <c r="D367" s="260" t="n"/>
      <c r="E367" s="261" t="n">
        <v>57210284937</v>
      </c>
      <c r="F367" s="262" t="n">
        <v>1</v>
      </c>
      <c r="G367" s="262" t="n">
        <v>2</v>
      </c>
      <c r="H367" s="262" t="n">
        <v>6</v>
      </c>
      <c r="I367" s="13" t="n"/>
      <c r="J367" s="13" t="n"/>
      <c r="K367" s="13" t="n"/>
      <c r="L367" s="13" t="n"/>
      <c r="M367" s="13" t="n"/>
      <c r="N367" s="13" t="n"/>
      <c r="O367" s="13" t="n"/>
      <c r="P367" s="13" t="n"/>
      <c r="Q367" s="13" t="n"/>
      <c r="R367" s="13" t="n"/>
      <c r="S367" s="13" t="n"/>
      <c r="T367" s="13" t="n"/>
      <c r="U367" s="13" t="n"/>
      <c r="V367" s="13" t="n"/>
      <c r="W367" s="13" t="n"/>
      <c r="X367" s="13" t="n"/>
      <c r="Y367" s="13" t="n"/>
      <c r="Z367" s="13" t="n"/>
    </row>
    <row r="368" ht="15.75" customHeight="1" s="303">
      <c r="A368" s="263" t="inlineStr">
        <is>
          <t>Лещинський Володимир Олександрович</t>
        </is>
      </c>
      <c r="B368" s="263" t="inlineStr">
        <is>
          <t>доцент</t>
        </is>
      </c>
      <c r="C368" s="263" t="inlineStr">
        <is>
          <t>ПІ</t>
        </is>
      </c>
      <c r="D368" s="263" t="n"/>
      <c r="E368" s="264" t="n">
        <v>57210290233</v>
      </c>
      <c r="F368" s="265" t="n">
        <v>2</v>
      </c>
      <c r="G368" s="265" t="n">
        <v>5</v>
      </c>
      <c r="H368" s="265" t="n">
        <v>9</v>
      </c>
      <c r="I368" s="13" t="n"/>
      <c r="J368" s="13" t="n"/>
      <c r="K368" s="13" t="n"/>
      <c r="L368" s="13" t="n"/>
      <c r="M368" s="13" t="n"/>
      <c r="N368" s="13" t="n"/>
      <c r="O368" s="13" t="n"/>
      <c r="P368" s="13" t="n"/>
      <c r="Q368" s="13" t="n"/>
      <c r="R368" s="13" t="n"/>
      <c r="S368" s="13" t="n"/>
      <c r="T368" s="13" t="n"/>
      <c r="U368" s="13" t="n"/>
      <c r="V368" s="13" t="n"/>
      <c r="W368" s="13" t="n"/>
      <c r="X368" s="13" t="n"/>
      <c r="Y368" s="13" t="n"/>
      <c r="Z368" s="13" t="n"/>
    </row>
    <row r="369" ht="15.75" customHeight="1" s="303">
      <c r="A369" s="260" t="inlineStr">
        <is>
          <t>Лєсна Наталя Совєтівна</t>
        </is>
      </c>
      <c r="B369" s="260" t="inlineStr">
        <is>
          <t>професор</t>
        </is>
      </c>
      <c r="C369" s="260" t="inlineStr">
        <is>
          <t>ПІ</t>
        </is>
      </c>
      <c r="D369" s="260" t="n"/>
      <c r="E369" s="261" t="n">
        <v>8329670200</v>
      </c>
      <c r="F369" s="262" t="n">
        <v>2</v>
      </c>
      <c r="G369" s="262" t="n">
        <v>7</v>
      </c>
      <c r="H369" s="262" t="n">
        <v>18</v>
      </c>
      <c r="I369" s="13" t="n"/>
      <c r="J369" s="13" t="n"/>
      <c r="K369" s="13" t="n"/>
      <c r="L369" s="13" t="n"/>
      <c r="M369" s="13" t="n"/>
      <c r="N369" s="13" t="n"/>
      <c r="O369" s="13" t="n"/>
      <c r="P369" s="13" t="n"/>
      <c r="Q369" s="13" t="n"/>
      <c r="R369" s="13" t="n"/>
      <c r="S369" s="13" t="n"/>
      <c r="T369" s="13" t="n"/>
      <c r="U369" s="13" t="n"/>
      <c r="V369" s="13" t="n"/>
      <c r="W369" s="13" t="n"/>
      <c r="X369" s="13" t="n"/>
      <c r="Y369" s="13" t="n"/>
      <c r="Z369" s="13" t="n"/>
    </row>
    <row r="370" ht="15.75" customHeight="1" s="303">
      <c r="A370" s="263" t="inlineStr">
        <is>
          <t>Ликов Юрій Володимирович</t>
        </is>
      </c>
      <c r="B370" s="263" t="inlineStr">
        <is>
          <t>доцент</t>
        </is>
      </c>
      <c r="C370" s="263" t="inlineStr">
        <is>
          <t>КРіСТЗІ</t>
        </is>
      </c>
      <c r="D370" s="263" t="n"/>
      <c r="E370" s="264" t="n">
        <v>57210295053</v>
      </c>
      <c r="F370" s="265" t="n">
        <v>1</v>
      </c>
      <c r="G370" s="265" t="n">
        <v>4</v>
      </c>
      <c r="H370" s="265" t="n">
        <v>2</v>
      </c>
      <c r="I370" s="13" t="n"/>
      <c r="J370" s="13" t="n"/>
      <c r="K370" s="13" t="n"/>
      <c r="L370" s="13" t="n"/>
      <c r="M370" s="13" t="n"/>
      <c r="N370" s="13" t="n"/>
      <c r="O370" s="13" t="n"/>
      <c r="P370" s="13" t="n"/>
      <c r="Q370" s="13" t="n"/>
      <c r="R370" s="13" t="n"/>
      <c r="S370" s="13" t="n"/>
      <c r="T370" s="13" t="n"/>
      <c r="U370" s="13" t="n"/>
      <c r="V370" s="13" t="n"/>
      <c r="W370" s="13" t="n"/>
      <c r="X370" s="13" t="n"/>
      <c r="Y370" s="13" t="n"/>
      <c r="Z370" s="13" t="n"/>
    </row>
    <row r="371" ht="15.75" customHeight="1" s="303">
      <c r="A371" s="260" t="inlineStr">
        <is>
          <t>Ликова Ганна Олександрівна</t>
        </is>
      </c>
      <c r="B371" s="260" t="inlineStr">
        <is>
          <t>ст. викл.</t>
        </is>
      </c>
      <c r="C371" s="260" t="inlineStr">
        <is>
          <t>КРіСТЗІ</t>
        </is>
      </c>
      <c r="D371" s="260" t="n"/>
      <c r="E371" s="261" t="n">
        <v>57207772952</v>
      </c>
      <c r="F371" s="262" t="n">
        <v>1</v>
      </c>
      <c r="G371" s="262" t="n">
        <v>3</v>
      </c>
      <c r="H371" s="262" t="n">
        <v>2</v>
      </c>
      <c r="I371" s="13" t="n"/>
      <c r="J371" s="13" t="n"/>
      <c r="K371" s="13" t="n"/>
      <c r="L371" s="13" t="n"/>
      <c r="M371" s="13" t="n"/>
      <c r="N371" s="13" t="n"/>
      <c r="O371" s="13" t="n"/>
      <c r="P371" s="13" t="n"/>
      <c r="Q371" s="13" t="n"/>
      <c r="R371" s="13" t="n"/>
      <c r="S371" s="13" t="n"/>
      <c r="T371" s="13" t="n"/>
      <c r="U371" s="13" t="n"/>
      <c r="V371" s="13" t="n"/>
      <c r="W371" s="13" t="n"/>
      <c r="X371" s="13" t="n"/>
      <c r="Y371" s="13" t="n"/>
      <c r="Z371" s="13" t="n"/>
    </row>
    <row r="372" ht="15.75" customHeight="1" s="303">
      <c r="A372" s="263" t="inlineStr">
        <is>
          <t>Лисакевич Валерій Валерійович</t>
        </is>
      </c>
      <c r="B372" s="263" t="inlineStr">
        <is>
          <t>ст. викл.</t>
        </is>
      </c>
      <c r="C372" s="263" t="inlineStr">
        <is>
          <t>ФВС</t>
        </is>
      </c>
      <c r="D372" s="263" t="n"/>
      <c r="E372" s="265" t="n"/>
      <c r="F372" s="265" t="n">
        <v>0</v>
      </c>
      <c r="G372" s="265" t="n">
        <v>0</v>
      </c>
      <c r="H372" s="265" t="n">
        <v>0</v>
      </c>
      <c r="I372" s="13" t="n"/>
      <c r="J372" s="13" t="n"/>
      <c r="K372" s="13" t="n"/>
      <c r="L372" s="13" t="n"/>
      <c r="M372" s="13" t="n"/>
      <c r="N372" s="13" t="n"/>
      <c r="O372" s="13" t="n"/>
      <c r="P372" s="13" t="n"/>
      <c r="Q372" s="13" t="n"/>
      <c r="R372" s="13" t="n"/>
      <c r="S372" s="13" t="n"/>
      <c r="T372" s="13" t="n"/>
      <c r="U372" s="13" t="n"/>
      <c r="V372" s="13" t="n"/>
      <c r="W372" s="13" t="n"/>
      <c r="X372" s="13" t="n"/>
      <c r="Y372" s="13" t="n"/>
      <c r="Z372" s="13" t="n"/>
    </row>
    <row r="373" ht="15.75" customHeight="1" s="303">
      <c r="A373" s="260" t="inlineStr">
        <is>
          <t>Лисечко Володимир Петрович</t>
        </is>
      </c>
      <c r="B373" s="260" t="inlineStr">
        <is>
          <t>доцент (сумісник)</t>
        </is>
      </c>
      <c r="C373" s="260" t="inlineStr">
        <is>
          <t>БІТ</t>
        </is>
      </c>
      <c r="D373" s="260" t="n"/>
      <c r="E373" s="261" t="n">
        <v>57195515166</v>
      </c>
      <c r="F373" s="262" t="n">
        <v>0</v>
      </c>
      <c r="G373" s="262" t="n">
        <v>1</v>
      </c>
      <c r="H373" s="262" t="n">
        <v>0</v>
      </c>
      <c r="I373" s="13" t="n"/>
      <c r="J373" s="13" t="n"/>
      <c r="K373" s="13" t="n"/>
      <c r="L373" s="13" t="n"/>
      <c r="M373" s="13" t="n"/>
      <c r="N373" s="13" t="n"/>
      <c r="O373" s="13" t="n"/>
      <c r="P373" s="13" t="n"/>
      <c r="Q373" s="13" t="n"/>
      <c r="R373" s="13" t="n"/>
      <c r="S373" s="13" t="n"/>
      <c r="T373" s="13" t="n"/>
      <c r="U373" s="13" t="n"/>
      <c r="V373" s="13" t="n"/>
      <c r="W373" s="13" t="n"/>
      <c r="X373" s="13" t="n"/>
      <c r="Y373" s="13" t="n"/>
      <c r="Z373" s="13" t="n"/>
    </row>
    <row r="374" ht="15.75" customHeight="1" s="303">
      <c r="A374" s="263" t="inlineStr">
        <is>
          <t>Лисицька Ірина Вікторівна</t>
        </is>
      </c>
      <c r="B374" s="263" t="inlineStr">
        <is>
          <t>професор (сумісник)</t>
        </is>
      </c>
      <c r="C374" s="263" t="inlineStr">
        <is>
          <t>БІТ</t>
        </is>
      </c>
      <c r="D374" s="263" t="n"/>
      <c r="E374" s="264" t="n">
        <v>57201720899</v>
      </c>
      <c r="F374" s="265" t="n">
        <v>3</v>
      </c>
      <c r="G374" s="265" t="n">
        <v>5</v>
      </c>
      <c r="H374" s="265" t="n">
        <v>42</v>
      </c>
      <c r="I374" s="13" t="n"/>
      <c r="J374" s="13" t="n"/>
      <c r="K374" s="13" t="n"/>
      <c r="L374" s="13" t="n"/>
      <c r="M374" s="13" t="n"/>
      <c r="N374" s="13" t="n"/>
      <c r="O374" s="13" t="n"/>
      <c r="P374" s="13" t="n"/>
      <c r="Q374" s="13" t="n"/>
      <c r="R374" s="13" t="n"/>
      <c r="S374" s="13" t="n"/>
      <c r="T374" s="13" t="n"/>
      <c r="U374" s="13" t="n"/>
      <c r="V374" s="13" t="n"/>
      <c r="W374" s="13" t="n"/>
      <c r="X374" s="13" t="n"/>
      <c r="Y374" s="13" t="n"/>
      <c r="Z374" s="13" t="n"/>
    </row>
    <row r="375" ht="15.75" customHeight="1" s="303">
      <c r="A375" s="260" t="inlineStr">
        <is>
          <t>Литвин Олег Миколайович</t>
        </is>
      </c>
      <c r="B375" s="260" t="inlineStr">
        <is>
          <t>професор (сумісник)</t>
        </is>
      </c>
      <c r="C375" s="260" t="inlineStr">
        <is>
          <t>ПМ</t>
        </is>
      </c>
      <c r="D375" s="260" t="n"/>
      <c r="E375" s="261" t="n">
        <v>15071821900</v>
      </c>
      <c r="F375" s="262" t="n">
        <v>5</v>
      </c>
      <c r="G375" s="262" t="n">
        <v>58</v>
      </c>
      <c r="H375" s="262" t="n">
        <v>78</v>
      </c>
      <c r="I375" s="13" t="n"/>
      <c r="J375" s="13" t="n"/>
      <c r="K375" s="13" t="n"/>
      <c r="L375" s="13" t="n"/>
      <c r="M375" s="13" t="n"/>
      <c r="N375" s="13" t="n"/>
      <c r="O375" s="13" t="n"/>
      <c r="P375" s="13" t="n"/>
      <c r="Q375" s="13" t="n"/>
      <c r="R375" s="13" t="n"/>
      <c r="S375" s="13" t="n"/>
      <c r="T375" s="13" t="n"/>
      <c r="U375" s="13" t="n"/>
      <c r="V375" s="13" t="n"/>
      <c r="W375" s="13" t="n"/>
      <c r="X375" s="13" t="n"/>
      <c r="Y375" s="13" t="n"/>
      <c r="Z375" s="13" t="n"/>
    </row>
    <row r="376" ht="15.75" customHeight="1" s="303">
      <c r="A376" s="263" t="inlineStr">
        <is>
          <t>Литвин Олександра Григорівна</t>
        </is>
      </c>
      <c r="B376" s="263" t="inlineStr">
        <is>
          <t>професор</t>
        </is>
      </c>
      <c r="C376" s="263" t="inlineStr">
        <is>
          <t>ПМ</t>
        </is>
      </c>
      <c r="D376" s="263" t="n"/>
      <c r="E376" s="264" t="n">
        <v>57210568300</v>
      </c>
      <c r="F376" s="265" t="n">
        <v>1</v>
      </c>
      <c r="G376" s="265" t="n">
        <v>4</v>
      </c>
      <c r="H376" s="265" t="n">
        <v>2</v>
      </c>
      <c r="I376" s="13" t="n"/>
      <c r="J376" s="13" t="n"/>
      <c r="K376" s="13" t="n"/>
      <c r="L376" s="13" t="n"/>
      <c r="M376" s="13" t="n"/>
      <c r="N376" s="13" t="n"/>
      <c r="O376" s="13" t="n"/>
      <c r="P376" s="13" t="n"/>
      <c r="Q376" s="13" t="n"/>
      <c r="R376" s="13" t="n"/>
      <c r="S376" s="13" t="n"/>
      <c r="T376" s="13" t="n"/>
      <c r="U376" s="13" t="n"/>
      <c r="V376" s="13" t="n"/>
      <c r="W376" s="13" t="n"/>
      <c r="X376" s="13" t="n"/>
      <c r="Y376" s="13" t="n"/>
      <c r="Z376" s="13" t="n"/>
    </row>
    <row r="377" ht="15.75" customHeight="1" s="303">
      <c r="A377" s="260" t="inlineStr">
        <is>
          <t>Литвиненко Андрій Миколайович</t>
        </is>
      </c>
      <c r="B377" s="260" t="inlineStr">
        <is>
          <t>доцент</t>
        </is>
      </c>
      <c r="C377" s="260" t="inlineStr">
        <is>
          <t>ФВС</t>
        </is>
      </c>
      <c r="D377" s="260" t="n"/>
      <c r="E377" s="261" t="n">
        <v>57218345552</v>
      </c>
      <c r="F377" s="262" t="n">
        <v>2</v>
      </c>
      <c r="G377" s="262" t="n">
        <v>7</v>
      </c>
      <c r="H377" s="262" t="n">
        <v>11</v>
      </c>
      <c r="I377" s="13" t="n"/>
      <c r="J377" s="13" t="n"/>
      <c r="K377" s="13" t="n"/>
      <c r="L377" s="13" t="n"/>
      <c r="M377" s="13" t="n"/>
      <c r="N377" s="13" t="n"/>
      <c r="O377" s="13" t="n"/>
      <c r="P377" s="13" t="n"/>
      <c r="Q377" s="13" t="n"/>
      <c r="R377" s="13" t="n"/>
      <c r="S377" s="13" t="n"/>
      <c r="T377" s="13" t="n"/>
      <c r="U377" s="13" t="n"/>
      <c r="V377" s="13" t="n"/>
      <c r="W377" s="13" t="n"/>
      <c r="X377" s="13" t="n"/>
      <c r="Y377" s="13" t="n"/>
      <c r="Z377" s="13" t="n"/>
    </row>
    <row r="378" ht="15.75" customHeight="1" s="303">
      <c r="A378" s="263" t="inlineStr">
        <is>
          <t>Литвинова Євгенія Іванівна</t>
        </is>
      </c>
      <c r="B378" s="263" t="inlineStr">
        <is>
          <t>професор</t>
        </is>
      </c>
      <c r="C378" s="263" t="inlineStr">
        <is>
          <t>АПОТ</t>
        </is>
      </c>
      <c r="D378" s="263" t="n"/>
      <c r="E378" s="264" t="n">
        <v>25650378900</v>
      </c>
      <c r="F378" s="265" t="n">
        <v>10</v>
      </c>
      <c r="G378" s="265" t="n">
        <v>90</v>
      </c>
      <c r="H378" s="265" t="n">
        <v>237</v>
      </c>
      <c r="I378" s="13" t="n"/>
      <c r="J378" s="13" t="n"/>
      <c r="K378" s="13" t="n"/>
      <c r="L378" s="13" t="n"/>
      <c r="M378" s="13" t="n"/>
      <c r="N378" s="13" t="n"/>
      <c r="O378" s="13" t="n"/>
      <c r="P378" s="13" t="n"/>
      <c r="Q378" s="13" t="n"/>
      <c r="R378" s="13" t="n"/>
      <c r="S378" s="13" t="n"/>
      <c r="T378" s="13" t="n"/>
      <c r="U378" s="13" t="n"/>
      <c r="V378" s="13" t="n"/>
      <c r="W378" s="13" t="n"/>
      <c r="X378" s="13" t="n"/>
      <c r="Y378" s="13" t="n"/>
      <c r="Z378" s="13" t="n"/>
    </row>
    <row r="379" ht="15.75" customHeight="1" s="303">
      <c r="A379" s="260" t="inlineStr">
        <is>
          <t>Лихограй Василь Григорович</t>
        </is>
      </c>
      <c r="B379" s="260" t="inlineStr">
        <is>
          <t>доцент</t>
        </is>
      </c>
      <c r="C379" s="260" t="inlineStr">
        <is>
          <t>КРіСТЗІ</t>
        </is>
      </c>
      <c r="D379" s="260" t="n"/>
      <c r="E379" s="261" t="n">
        <v>56115079000</v>
      </c>
      <c r="F379" s="262" t="n">
        <v>1</v>
      </c>
      <c r="G379" s="262" t="n">
        <v>10</v>
      </c>
      <c r="H379" s="262" t="n">
        <v>3</v>
      </c>
      <c r="I379" s="13" t="n"/>
      <c r="J379" s="13" t="n"/>
      <c r="K379" s="13" t="n"/>
      <c r="L379" s="13" t="n"/>
      <c r="M379" s="13" t="n"/>
      <c r="N379" s="13" t="n"/>
      <c r="O379" s="13" t="n"/>
      <c r="P379" s="13" t="n"/>
      <c r="Q379" s="13" t="n"/>
      <c r="R379" s="13" t="n"/>
      <c r="S379" s="13" t="n"/>
      <c r="T379" s="13" t="n"/>
      <c r="U379" s="13" t="n"/>
      <c r="V379" s="13" t="n"/>
      <c r="W379" s="13" t="n"/>
      <c r="X379" s="13" t="n"/>
      <c r="Y379" s="13" t="n"/>
      <c r="Z379" s="13" t="n"/>
    </row>
    <row r="380" ht="15.75" customHeight="1" s="303">
      <c r="A380" s="263" t="inlineStr">
        <is>
          <t>Лінник Олена Вячеславівна</t>
        </is>
      </c>
      <c r="B380" s="263" t="inlineStr">
        <is>
          <t>доцент</t>
        </is>
      </c>
      <c r="C380" s="263" t="inlineStr">
        <is>
          <t>БМІ</t>
        </is>
      </c>
      <c r="D380" s="263" t="n"/>
      <c r="E380" s="264" t="n">
        <v>57190438040</v>
      </c>
      <c r="F380" s="265" t="n">
        <v>4</v>
      </c>
      <c r="G380" s="265" t="n">
        <v>4</v>
      </c>
      <c r="H380" s="265" t="n">
        <v>27</v>
      </c>
      <c r="I380" s="13" t="n"/>
      <c r="J380" s="13" t="n"/>
      <c r="K380" s="13" t="n"/>
      <c r="L380" s="13" t="n"/>
      <c r="M380" s="13" t="n"/>
      <c r="N380" s="13" t="n"/>
      <c r="O380" s="13" t="n"/>
      <c r="P380" s="13" t="n"/>
      <c r="Q380" s="13" t="n"/>
      <c r="R380" s="13" t="n"/>
      <c r="S380" s="13" t="n"/>
      <c r="T380" s="13" t="n"/>
      <c r="U380" s="13" t="n"/>
      <c r="V380" s="13" t="n"/>
      <c r="W380" s="13" t="n"/>
      <c r="X380" s="13" t="n"/>
      <c r="Y380" s="13" t="n"/>
      <c r="Z380" s="13" t="n"/>
    </row>
    <row r="381" ht="15.75" customHeight="1" s="303">
      <c r="A381" s="260" t="inlineStr">
        <is>
          <t>Ліхачов Сергій Олександрович</t>
        </is>
      </c>
      <c r="B381" s="260" t="inlineStr">
        <is>
          <t>асистент</t>
        </is>
      </c>
      <c r="C381" s="260" t="inlineStr">
        <is>
          <t>МСТ</t>
        </is>
      </c>
      <c r="D381" s="260" t="n"/>
      <c r="E381" s="262" t="n"/>
      <c r="F381" s="262" t="n">
        <v>0</v>
      </c>
      <c r="G381" s="262" t="n">
        <v>0</v>
      </c>
      <c r="H381" s="262" t="n">
        <v>0</v>
      </c>
      <c r="I381" s="13" t="n"/>
      <c r="J381" s="13" t="n"/>
      <c r="K381" s="13" t="n"/>
      <c r="L381" s="13" t="n"/>
      <c r="M381" s="13" t="n"/>
      <c r="N381" s="13" t="n"/>
      <c r="O381" s="13" t="n"/>
      <c r="P381" s="13" t="n"/>
      <c r="Q381" s="13" t="n"/>
      <c r="R381" s="13" t="n"/>
      <c r="S381" s="13" t="n"/>
      <c r="T381" s="13" t="n"/>
      <c r="U381" s="13" t="n"/>
      <c r="V381" s="13" t="n"/>
      <c r="W381" s="13" t="n"/>
      <c r="X381" s="13" t="n"/>
      <c r="Y381" s="13" t="n"/>
      <c r="Z381" s="13" t="n"/>
    </row>
    <row r="382" ht="15.75" customHeight="1" s="303">
      <c r="A382" s="263" t="inlineStr">
        <is>
          <t>Логвінов Євген Якович</t>
        </is>
      </c>
      <c r="B382" s="263" t="inlineStr">
        <is>
          <t>ст. викл.</t>
        </is>
      </c>
      <c r="C382" s="263" t="inlineStr">
        <is>
          <t>ІМ</t>
        </is>
      </c>
      <c r="D382" s="263" t="n"/>
      <c r="E382" s="265" t="n"/>
      <c r="F382" s="265" t="n">
        <v>0</v>
      </c>
      <c r="G382" s="265" t="n">
        <v>0</v>
      </c>
      <c r="H382" s="265" t="n">
        <v>0</v>
      </c>
      <c r="I382" s="13" t="n"/>
      <c r="J382" s="13" t="n"/>
      <c r="K382" s="13" t="n"/>
      <c r="L382" s="13" t="n"/>
      <c r="M382" s="13" t="n"/>
      <c r="N382" s="13" t="n"/>
      <c r="O382" s="13" t="n"/>
      <c r="P382" s="13" t="n"/>
      <c r="Q382" s="13" t="n"/>
      <c r="R382" s="13" t="n"/>
      <c r="S382" s="13" t="n"/>
      <c r="T382" s="13" t="n"/>
      <c r="U382" s="13" t="n"/>
      <c r="V382" s="13" t="n"/>
      <c r="W382" s="13" t="n"/>
      <c r="X382" s="13" t="n"/>
      <c r="Y382" s="13" t="n"/>
      <c r="Z382" s="13" t="n"/>
    </row>
    <row r="383" ht="15.75" customHeight="1" s="303">
      <c r="A383" s="260" t="inlineStr">
        <is>
          <t>Лошаков Валерій Андрійович</t>
        </is>
      </c>
      <c r="B383" s="260" t="inlineStr">
        <is>
          <t>професор</t>
        </is>
      </c>
      <c r="C383" s="260" t="inlineStr">
        <is>
          <t>ІКІ</t>
        </is>
      </c>
      <c r="D383" s="260" t="n"/>
      <c r="E383" s="261" t="n">
        <v>56114952300</v>
      </c>
      <c r="F383" s="262" t="n">
        <v>3</v>
      </c>
      <c r="G383" s="262" t="n">
        <v>12</v>
      </c>
      <c r="H383" s="262" t="n">
        <v>29</v>
      </c>
      <c r="I383" s="13" t="n"/>
      <c r="J383" s="13" t="n"/>
      <c r="K383" s="13" t="n"/>
      <c r="L383" s="13" t="n"/>
      <c r="M383" s="13" t="n"/>
      <c r="N383" s="13" t="n"/>
      <c r="O383" s="13" t="n"/>
      <c r="P383" s="13" t="n"/>
      <c r="Q383" s="13" t="n"/>
      <c r="R383" s="13" t="n"/>
      <c r="S383" s="13" t="n"/>
      <c r="T383" s="13" t="n"/>
      <c r="U383" s="13" t="n"/>
      <c r="V383" s="13" t="n"/>
      <c r="W383" s="13" t="n"/>
      <c r="X383" s="13" t="n"/>
      <c r="Y383" s="13" t="n"/>
      <c r="Z383" s="13" t="n"/>
    </row>
    <row r="384" ht="15.75" customHeight="1" s="303">
      <c r="A384" s="263" t="inlineStr">
        <is>
          <t>Лук`янова Вікторія Анатоліївна</t>
        </is>
      </c>
      <c r="B384" s="263" t="inlineStr">
        <is>
          <t>зав. каф.</t>
        </is>
      </c>
      <c r="C384" s="263" t="inlineStr">
        <is>
          <t>ПрН</t>
        </is>
      </c>
      <c r="D384" s="263" t="n"/>
      <c r="E384" s="265" t="n"/>
      <c r="F384" s="265" t="n">
        <v>0</v>
      </c>
      <c r="G384" s="265" t="n">
        <v>0</v>
      </c>
      <c r="H384" s="265" t="n">
        <v>0</v>
      </c>
      <c r="I384" s="13" t="n"/>
      <c r="J384" s="13" t="n"/>
      <c r="K384" s="13" t="n"/>
      <c r="L384" s="13" t="n"/>
      <c r="M384" s="13" t="n"/>
      <c r="N384" s="13" t="n"/>
      <c r="O384" s="13" t="n"/>
      <c r="P384" s="13" t="n"/>
      <c r="Q384" s="13" t="n"/>
      <c r="R384" s="13" t="n"/>
      <c r="S384" s="13" t="n"/>
      <c r="T384" s="13" t="n"/>
      <c r="U384" s="13" t="n"/>
      <c r="V384" s="13" t="n"/>
      <c r="W384" s="13" t="n"/>
      <c r="X384" s="13" t="n"/>
      <c r="Y384" s="13" t="n"/>
      <c r="Z384" s="13" t="n"/>
    </row>
    <row r="385" ht="15.75" customHeight="1" s="303">
      <c r="A385" s="260" t="inlineStr">
        <is>
          <t>Лукашов Сергій Андрійович</t>
        </is>
      </c>
      <c r="B385" s="260" t="inlineStr">
        <is>
          <t>асистент (сумісник)</t>
        </is>
      </c>
      <c r="C385" s="260" t="inlineStr">
        <is>
          <t>ЕОМ</t>
        </is>
      </c>
      <c r="D385" s="260" t="n"/>
      <c r="E385" s="262" t="n"/>
      <c r="F385" s="262" t="n">
        <v>0</v>
      </c>
      <c r="G385" s="262" t="n">
        <v>0</v>
      </c>
      <c r="H385" s="262" t="n">
        <v>0</v>
      </c>
      <c r="I385" s="13" t="n"/>
      <c r="J385" s="13" t="n"/>
      <c r="K385" s="13" t="n"/>
      <c r="L385" s="13" t="n"/>
      <c r="M385" s="13" t="n"/>
      <c r="N385" s="13" t="n"/>
      <c r="O385" s="13" t="n"/>
      <c r="P385" s="13" t="n"/>
      <c r="Q385" s="13" t="n"/>
      <c r="R385" s="13" t="n"/>
      <c r="S385" s="13" t="n"/>
      <c r="T385" s="13" t="n"/>
      <c r="U385" s="13" t="n"/>
      <c r="V385" s="13" t="n"/>
      <c r="W385" s="13" t="n"/>
      <c r="X385" s="13" t="n"/>
      <c r="Y385" s="13" t="n"/>
      <c r="Z385" s="13" t="n"/>
    </row>
    <row r="386" ht="15.75" customHeight="1" s="303">
      <c r="A386" s="263" t="inlineStr">
        <is>
          <t>Лунічкін Олексій Георгійович</t>
        </is>
      </c>
      <c r="B386" s="263" t="inlineStr">
        <is>
          <t>асистент</t>
        </is>
      </c>
      <c r="C386" s="263" t="inlineStr">
        <is>
          <t>ЕОМ</t>
        </is>
      </c>
      <c r="D386" s="263" t="n"/>
      <c r="E386" s="265" t="n"/>
      <c r="F386" s="265" t="n">
        <v>0</v>
      </c>
      <c r="G386" s="265" t="n">
        <v>0</v>
      </c>
      <c r="H386" s="265" t="n">
        <v>0</v>
      </c>
      <c r="I386" s="13" t="n"/>
      <c r="J386" s="13" t="n"/>
      <c r="K386" s="13" t="n"/>
      <c r="L386" s="13" t="n"/>
      <c r="M386" s="13" t="n"/>
      <c r="N386" s="13" t="n"/>
      <c r="O386" s="13" t="n"/>
      <c r="P386" s="13" t="n"/>
      <c r="Q386" s="13" t="n"/>
      <c r="R386" s="13" t="n"/>
      <c r="S386" s="13" t="n"/>
      <c r="T386" s="13" t="n"/>
      <c r="U386" s="13" t="n"/>
      <c r="V386" s="13" t="n"/>
      <c r="W386" s="13" t="n"/>
      <c r="X386" s="13" t="n"/>
      <c r="Y386" s="13" t="n"/>
      <c r="Z386" s="13" t="n"/>
    </row>
    <row r="387" ht="15.75" customHeight="1" s="303">
      <c r="A387" s="260" t="inlineStr">
        <is>
          <t>Лучанінов Анатолій Іванович</t>
        </is>
      </c>
      <c r="B387" s="260" t="inlineStr">
        <is>
          <t>професор</t>
        </is>
      </c>
      <c r="C387" s="260" t="inlineStr">
        <is>
          <t>КРіСТЗІ</t>
        </is>
      </c>
      <c r="D387" s="260" t="n"/>
      <c r="E387" s="261" t="n">
        <v>6603667272</v>
      </c>
      <c r="F387" s="262" t="n">
        <v>5</v>
      </c>
      <c r="G387" s="262" t="n">
        <v>45</v>
      </c>
      <c r="H387" s="262" t="n">
        <v>61</v>
      </c>
      <c r="I387" s="13" t="n"/>
      <c r="J387" s="13" t="n"/>
      <c r="K387" s="13" t="n"/>
      <c r="L387" s="13" t="n"/>
      <c r="M387" s="13" t="n"/>
      <c r="N387" s="13" t="n"/>
      <c r="O387" s="13" t="n"/>
      <c r="P387" s="13" t="n"/>
      <c r="Q387" s="13" t="n"/>
      <c r="R387" s="13" t="n"/>
      <c r="S387" s="13" t="n"/>
      <c r="T387" s="13" t="n"/>
      <c r="U387" s="13" t="n"/>
      <c r="V387" s="13" t="n"/>
      <c r="W387" s="13" t="n"/>
      <c r="X387" s="13" t="n"/>
      <c r="Y387" s="13" t="n"/>
      <c r="Z387" s="13" t="n"/>
    </row>
    <row r="388" ht="15.75" customHeight="1" s="303">
      <c r="A388" s="263" t="inlineStr">
        <is>
          <t>Любченко Валентин Анатолійович</t>
        </is>
      </c>
      <c r="B388" s="263" t="inlineStr">
        <is>
          <t>доцент</t>
        </is>
      </c>
      <c r="C388" s="263" t="inlineStr">
        <is>
          <t>Інф.</t>
        </is>
      </c>
      <c r="D388" s="263" t="n"/>
      <c r="E388" s="264" t="n">
        <v>57217634339</v>
      </c>
      <c r="F388" s="265" t="n"/>
      <c r="G388" s="265" t="n"/>
      <c r="H388" s="265" t="n"/>
      <c r="I388" s="13" t="n"/>
      <c r="J388" s="13" t="n"/>
      <c r="K388" s="13" t="n"/>
      <c r="L388" s="13" t="n"/>
      <c r="M388" s="13" t="n"/>
      <c r="N388" s="13" t="n"/>
      <c r="O388" s="13" t="n"/>
      <c r="P388" s="13" t="n"/>
      <c r="Q388" s="13" t="n"/>
      <c r="R388" s="13" t="n"/>
      <c r="S388" s="13" t="n"/>
      <c r="T388" s="13" t="n"/>
      <c r="U388" s="13" t="n"/>
      <c r="V388" s="13" t="n"/>
      <c r="W388" s="13" t="n"/>
      <c r="X388" s="13" t="n"/>
      <c r="Y388" s="13" t="n"/>
      <c r="Z388" s="13" t="n"/>
    </row>
    <row r="389" ht="15.75" customHeight="1" s="303">
      <c r="A389" s="260" t="inlineStr">
        <is>
          <t>Ляпота Віталій Миколайович</t>
        </is>
      </c>
      <c r="B389" s="260" t="inlineStr">
        <is>
          <t>ст. викл.</t>
        </is>
      </c>
      <c r="C389" s="260" t="inlineStr">
        <is>
          <t>ПІ</t>
        </is>
      </c>
      <c r="D389" s="260" t="n"/>
      <c r="E389" s="262" t="n"/>
      <c r="F389" s="262" t="n">
        <v>0</v>
      </c>
      <c r="G389" s="262" t="n">
        <v>0</v>
      </c>
      <c r="H389" s="262" t="n">
        <v>0</v>
      </c>
      <c r="I389" s="13" t="n"/>
      <c r="J389" s="13" t="n"/>
      <c r="K389" s="13" t="n"/>
      <c r="L389" s="13" t="n"/>
      <c r="M389" s="13" t="n"/>
      <c r="N389" s="13" t="n"/>
      <c r="O389" s="13" t="n"/>
      <c r="P389" s="13" t="n"/>
      <c r="Q389" s="13" t="n"/>
      <c r="R389" s="13" t="n"/>
      <c r="S389" s="13" t="n"/>
      <c r="T389" s="13" t="n"/>
      <c r="U389" s="13" t="n"/>
      <c r="V389" s="13" t="n"/>
      <c r="W389" s="13" t="n"/>
      <c r="X389" s="13" t="n"/>
      <c r="Y389" s="13" t="n"/>
      <c r="Z389" s="13" t="n"/>
    </row>
    <row r="390" ht="15.75" customHeight="1" s="303">
      <c r="A390" s="263" t="inlineStr">
        <is>
          <t>Ляшенко Вячеслав Вікторович</t>
        </is>
      </c>
      <c r="B390" s="263" t="inlineStr">
        <is>
          <t>інж. І кат.</t>
        </is>
      </c>
      <c r="C390" s="263" t="inlineStr">
        <is>
          <t>МСТ</t>
        </is>
      </c>
      <c r="D390" s="263" t="n"/>
      <c r="E390" s="264" t="n">
        <v>56712496800</v>
      </c>
      <c r="F390" s="265" t="n">
        <v>8</v>
      </c>
      <c r="G390" s="265" t="n">
        <v>47</v>
      </c>
      <c r="H390" s="265" t="n">
        <v>152</v>
      </c>
      <c r="I390" s="13" t="n"/>
      <c r="J390" s="13" t="n"/>
      <c r="K390" s="13" t="n"/>
      <c r="L390" s="13" t="n"/>
      <c r="M390" s="13" t="n"/>
      <c r="N390" s="13" t="n"/>
      <c r="O390" s="13" t="n"/>
      <c r="P390" s="13" t="n"/>
      <c r="Q390" s="13" t="n"/>
      <c r="R390" s="13" t="n"/>
      <c r="S390" s="13" t="n"/>
      <c r="T390" s="13" t="n"/>
      <c r="U390" s="13" t="n"/>
      <c r="V390" s="13" t="n"/>
      <c r="W390" s="13" t="n"/>
      <c r="X390" s="13" t="n"/>
      <c r="Y390" s="13" t="n"/>
      <c r="Z390" s="13" t="n"/>
    </row>
    <row r="391" ht="15.75" customHeight="1" s="303">
      <c r="A391" s="260" t="inlineStr">
        <is>
          <t>Ляшенко Галина Євгеніївна</t>
        </is>
      </c>
      <c r="B391" s="260" t="inlineStr">
        <is>
          <t>асистент</t>
        </is>
      </c>
      <c r="C391" s="260" t="inlineStr">
        <is>
          <t>ІМІ</t>
        </is>
      </c>
      <c r="D391" s="260" t="n"/>
      <c r="E391" s="261" t="n">
        <v>57203147366</v>
      </c>
      <c r="F391" s="262" t="n">
        <v>2</v>
      </c>
      <c r="G391" s="262" t="n">
        <v>4</v>
      </c>
      <c r="H391" s="262" t="n">
        <v>7</v>
      </c>
      <c r="I391" s="13" t="n"/>
      <c r="J391" s="13" t="n"/>
      <c r="K391" s="13" t="n"/>
      <c r="L391" s="13" t="n"/>
      <c r="M391" s="13" t="n"/>
      <c r="N391" s="13" t="n"/>
      <c r="O391" s="13" t="n"/>
      <c r="P391" s="13" t="n"/>
      <c r="Q391" s="13" t="n"/>
      <c r="R391" s="13" t="n"/>
      <c r="S391" s="13" t="n"/>
      <c r="T391" s="13" t="n"/>
      <c r="U391" s="13" t="n"/>
      <c r="V391" s="13" t="n"/>
      <c r="W391" s="13" t="n"/>
      <c r="X391" s="13" t="n"/>
      <c r="Y391" s="13" t="n"/>
      <c r="Z391" s="13" t="n"/>
    </row>
    <row r="392" ht="15.75" customHeight="1" s="303">
      <c r="A392" s="263" t="inlineStr">
        <is>
          <t>Ляшенко Олексій Сергійович</t>
        </is>
      </c>
      <c r="B392" s="257" t="inlineStr">
        <is>
          <t>доцент (сумісник)</t>
        </is>
      </c>
      <c r="C392" s="263" t="inlineStr">
        <is>
          <t>ЕОМ, БІТ</t>
        </is>
      </c>
      <c r="D392" s="263" t="n"/>
      <c r="E392" s="264" t="n">
        <v>55658561300</v>
      </c>
      <c r="F392" s="265" t="n">
        <v>2</v>
      </c>
      <c r="G392" s="265" t="n">
        <v>4</v>
      </c>
      <c r="H392" s="265" t="n">
        <v>9</v>
      </c>
      <c r="I392" s="13" t="n"/>
      <c r="J392" s="13" t="n"/>
      <c r="K392" s="13" t="n"/>
      <c r="L392" s="13" t="n"/>
      <c r="M392" s="13" t="n"/>
      <c r="N392" s="13" t="n"/>
      <c r="O392" s="13" t="n"/>
      <c r="P392" s="13" t="n"/>
      <c r="Q392" s="13" t="n"/>
      <c r="R392" s="13" t="n"/>
      <c r="S392" s="13" t="n"/>
      <c r="T392" s="13" t="n"/>
      <c r="U392" s="13" t="n"/>
      <c r="V392" s="13" t="n"/>
      <c r="W392" s="13" t="n"/>
      <c r="X392" s="13" t="n"/>
      <c r="Y392" s="13" t="n"/>
      <c r="Z392" s="13" t="n"/>
    </row>
    <row r="393" ht="15.75" customHeight="1" s="303">
      <c r="A393" s="260" t="inlineStr">
        <is>
          <t>Магдаліна Ігор Валерійович</t>
        </is>
      </c>
      <c r="B393" s="267" t="inlineStr">
        <is>
          <t>доцент (сумісник)</t>
        </is>
      </c>
      <c r="C393" s="267" t="inlineStr">
        <is>
          <t>ШІ</t>
        </is>
      </c>
      <c r="D393" s="260" t="n"/>
      <c r="E393" s="261" t="n">
        <v>57191953930</v>
      </c>
      <c r="F393" s="262" t="n">
        <v>2</v>
      </c>
      <c r="G393" s="262" t="n">
        <v>2</v>
      </c>
      <c r="H393" s="262" t="n">
        <v>23</v>
      </c>
      <c r="I393" s="13" t="n"/>
      <c r="J393" s="13" t="n"/>
      <c r="K393" s="13" t="n"/>
      <c r="L393" s="13" t="n"/>
      <c r="M393" s="13" t="n"/>
      <c r="N393" s="13" t="n"/>
      <c r="O393" s="13" t="n"/>
      <c r="P393" s="13" t="n"/>
      <c r="Q393" s="13" t="n"/>
      <c r="R393" s="13" t="n"/>
      <c r="S393" s="13" t="n"/>
      <c r="T393" s="13" t="n"/>
      <c r="U393" s="13" t="n"/>
      <c r="V393" s="13" t="n"/>
      <c r="W393" s="13" t="n"/>
      <c r="X393" s="13" t="n"/>
      <c r="Y393" s="13" t="n"/>
      <c r="Z393" s="13" t="n"/>
    </row>
    <row r="394" ht="15.75" customHeight="1" s="303">
      <c r="A394" s="263" t="inlineStr">
        <is>
          <t>Мазник Наталія Олександрівна</t>
        </is>
      </c>
      <c r="B394" s="263" t="inlineStr">
        <is>
          <t>професор (сумісник)</t>
        </is>
      </c>
      <c r="C394" s="263" t="inlineStr">
        <is>
          <t>БМІ</t>
        </is>
      </c>
      <c r="D394" s="263" t="n"/>
      <c r="E394" s="264" t="n">
        <v>6507659355</v>
      </c>
      <c r="F394" s="265" t="n">
        <v>10</v>
      </c>
      <c r="G394" s="265" t="n">
        <v>26</v>
      </c>
      <c r="H394" s="265" t="n">
        <v>337</v>
      </c>
      <c r="I394" s="13" t="n"/>
      <c r="J394" s="13" t="n"/>
      <c r="K394" s="13" t="n"/>
      <c r="L394" s="13" t="n"/>
      <c r="M394" s="13" t="n"/>
      <c r="N394" s="13" t="n"/>
      <c r="O394" s="13" t="n"/>
      <c r="P394" s="13" t="n"/>
      <c r="Q394" s="13" t="n"/>
      <c r="R394" s="13" t="n"/>
      <c r="S394" s="13" t="n"/>
      <c r="T394" s="13" t="n"/>
      <c r="U394" s="13" t="n"/>
      <c r="V394" s="13" t="n"/>
      <c r="W394" s="13" t="n"/>
      <c r="X394" s="13" t="n"/>
      <c r="Y394" s="13" t="n"/>
      <c r="Z394" s="13" t="n"/>
    </row>
    <row r="395" ht="15.75" customHeight="1" s="303">
      <c r="A395" s="260" t="inlineStr">
        <is>
          <t>Мазурова Оксана Олексіївна</t>
        </is>
      </c>
      <c r="B395" s="260" t="inlineStr">
        <is>
          <t>доцент</t>
        </is>
      </c>
      <c r="C395" s="260" t="inlineStr">
        <is>
          <t>ПІ</t>
        </is>
      </c>
      <c r="D395" s="260" t="n"/>
      <c r="E395" s="262" t="n"/>
      <c r="F395" s="262" t="n">
        <v>0</v>
      </c>
      <c r="G395" s="262" t="n">
        <v>0</v>
      </c>
      <c r="H395" s="262" t="n">
        <v>0</v>
      </c>
      <c r="I395" s="13" t="n"/>
      <c r="J395" s="13" t="n"/>
      <c r="K395" s="13" t="n"/>
      <c r="L395" s="13" t="n"/>
      <c r="M395" s="13" t="n"/>
      <c r="N395" s="13" t="n"/>
      <c r="O395" s="13" t="n"/>
      <c r="P395" s="13" t="n"/>
      <c r="Q395" s="13" t="n"/>
      <c r="R395" s="13" t="n"/>
      <c r="S395" s="13" t="n"/>
      <c r="T395" s="13" t="n"/>
      <c r="U395" s="13" t="n"/>
      <c r="V395" s="13" t="n"/>
      <c r="W395" s="13" t="n"/>
      <c r="X395" s="13" t="n"/>
      <c r="Y395" s="13" t="n"/>
      <c r="Z395" s="13" t="n"/>
    </row>
    <row r="396" ht="15.75" customHeight="1" s="303">
      <c r="A396" s="263" t="inlineStr">
        <is>
          <t>Майстренко Галина Валеріївна</t>
        </is>
      </c>
      <c r="B396" s="263" t="inlineStr">
        <is>
          <t>ст. викл. (сумісник)</t>
        </is>
      </c>
      <c r="C396" s="263" t="inlineStr">
        <is>
          <t>ЕОМ</t>
        </is>
      </c>
      <c r="D396" s="263" t="n"/>
      <c r="E396" s="264" t="n">
        <v>16686992800</v>
      </c>
      <c r="F396" s="265" t="n">
        <v>5</v>
      </c>
      <c r="G396" s="265" t="n">
        <v>15</v>
      </c>
      <c r="H396" s="265" t="n">
        <v>68</v>
      </c>
      <c r="I396" s="13" t="n"/>
      <c r="J396" s="13" t="n"/>
      <c r="K396" s="13" t="n"/>
      <c r="L396" s="13" t="n"/>
      <c r="M396" s="13" t="n"/>
      <c r="N396" s="13" t="n"/>
      <c r="O396" s="13" t="n"/>
      <c r="P396" s="13" t="n"/>
      <c r="Q396" s="13" t="n"/>
      <c r="R396" s="13" t="n"/>
      <c r="S396" s="13" t="n"/>
      <c r="T396" s="13" t="n"/>
      <c r="U396" s="13" t="n"/>
      <c r="V396" s="13" t="n"/>
      <c r="W396" s="13" t="n"/>
      <c r="X396" s="13" t="n"/>
      <c r="Y396" s="13" t="n"/>
      <c r="Z396" s="13" t="n"/>
    </row>
    <row r="397" ht="15.75" customHeight="1" s="303">
      <c r="A397" s="260" t="inlineStr">
        <is>
          <t>Макаров Володимир Борисович</t>
        </is>
      </c>
      <c r="B397" s="260" t="inlineStr">
        <is>
          <t>ст. викл.</t>
        </is>
      </c>
      <c r="C397" s="260" t="inlineStr">
        <is>
          <t>ІМ</t>
        </is>
      </c>
      <c r="D397" s="260" t="n"/>
      <c r="E397" s="262" t="n"/>
      <c r="F397" s="262" t="n">
        <v>0</v>
      </c>
      <c r="G397" s="262" t="n">
        <v>0</v>
      </c>
      <c r="H397" s="262" t="n">
        <v>0</v>
      </c>
      <c r="I397" s="13" t="n"/>
      <c r="J397" s="13" t="n"/>
      <c r="K397" s="13" t="n"/>
      <c r="L397" s="13" t="n"/>
      <c r="M397" s="13" t="n"/>
      <c r="N397" s="13" t="n"/>
      <c r="O397" s="13" t="n"/>
      <c r="P397" s="13" t="n"/>
      <c r="Q397" s="13" t="n"/>
      <c r="R397" s="13" t="n"/>
      <c r="S397" s="13" t="n"/>
      <c r="T397" s="13" t="n"/>
      <c r="U397" s="13" t="n"/>
      <c r="V397" s="13" t="n"/>
      <c r="W397" s="13" t="n"/>
      <c r="X397" s="13" t="n"/>
      <c r="Y397" s="13" t="n"/>
      <c r="Z397" s="13" t="n"/>
    </row>
    <row r="398" ht="15.75" customHeight="1" s="303">
      <c r="A398" s="270" t="inlineStr">
        <is>
          <t>Маковейчук Олександр Миколайович</t>
        </is>
      </c>
      <c r="B398" s="270" t="inlineStr">
        <is>
          <t>доцент</t>
        </is>
      </c>
      <c r="C398" s="270" t="inlineStr">
        <is>
          <t>ЕОМ</t>
        </is>
      </c>
      <c r="D398" s="270" t="n"/>
      <c r="E398" s="271" t="n">
        <v>57196074907</v>
      </c>
      <c r="F398" s="272" t="n">
        <v>5</v>
      </c>
      <c r="G398" s="272" t="n">
        <v>11</v>
      </c>
      <c r="H398" s="272" t="n">
        <v>69</v>
      </c>
      <c r="I398" s="13" t="n"/>
      <c r="J398" s="13" t="n"/>
      <c r="K398" s="13" t="n"/>
      <c r="L398" s="13" t="n"/>
      <c r="M398" s="13" t="n"/>
      <c r="N398" s="13" t="n"/>
      <c r="O398" s="13" t="n"/>
      <c r="P398" s="13" t="n"/>
      <c r="Q398" s="13" t="n"/>
      <c r="R398" s="13" t="n"/>
      <c r="S398" s="13" t="n"/>
      <c r="T398" s="13" t="n"/>
      <c r="U398" s="13" t="n"/>
      <c r="V398" s="13" t="n"/>
      <c r="W398" s="13" t="n"/>
      <c r="X398" s="13" t="n"/>
      <c r="Y398" s="13" t="n"/>
      <c r="Z398" s="13" t="n"/>
    </row>
    <row r="399" ht="15.75" customHeight="1" s="303">
      <c r="A399" s="260" t="inlineStr">
        <is>
          <t>Максимова Світлана Святославівна</t>
        </is>
      </c>
      <c r="B399" s="260" t="inlineStr">
        <is>
          <t>доцент</t>
        </is>
      </c>
      <c r="C399" s="260" t="inlineStr">
        <is>
          <t>КІТАМ</t>
        </is>
      </c>
      <c r="D399" s="260" t="n"/>
      <c r="E399" s="261" t="n">
        <v>57199329065</v>
      </c>
      <c r="F399" s="262" t="n">
        <v>2</v>
      </c>
      <c r="G399" s="262" t="n">
        <v>12</v>
      </c>
      <c r="H399" s="262" t="n">
        <v>18</v>
      </c>
      <c r="I399" s="13" t="n"/>
      <c r="J399" s="13" t="n"/>
      <c r="K399" s="13" t="n"/>
      <c r="L399" s="13" t="n"/>
      <c r="M399" s="13" t="n"/>
      <c r="N399" s="13" t="n"/>
      <c r="O399" s="13" t="n"/>
      <c r="P399" s="13" t="n"/>
      <c r="Q399" s="13" t="n"/>
      <c r="R399" s="13" t="n"/>
      <c r="S399" s="13" t="n"/>
      <c r="T399" s="13" t="n"/>
      <c r="U399" s="13" t="n"/>
      <c r="V399" s="13" t="n"/>
      <c r="W399" s="13" t="n"/>
      <c r="X399" s="13" t="n"/>
      <c r="Y399" s="13" t="n"/>
      <c r="Z399" s="13" t="n"/>
    </row>
    <row r="400" ht="15.75" customHeight="1" s="303">
      <c r="A400" s="263" t="inlineStr">
        <is>
          <t>Малєєва Ірина Анатоліївна</t>
        </is>
      </c>
      <c r="B400" s="263" t="inlineStr">
        <is>
          <t>асистент (сумісник)</t>
        </is>
      </c>
      <c r="C400" s="263" t="inlineStr">
        <is>
          <t>ШІ</t>
        </is>
      </c>
      <c r="D400" s="263" t="n"/>
      <c r="E400" s="265" t="n"/>
      <c r="F400" s="265" t="n">
        <v>0</v>
      </c>
      <c r="G400" s="265" t="n">
        <v>0</v>
      </c>
      <c r="H400" s="265" t="n">
        <v>0</v>
      </c>
      <c r="I400" s="13" t="n"/>
      <c r="J400" s="13" t="n"/>
      <c r="K400" s="13" t="n"/>
      <c r="L400" s="13" t="n"/>
      <c r="M400" s="13" t="n"/>
      <c r="N400" s="13" t="n"/>
      <c r="O400" s="13" t="n"/>
      <c r="P400" s="13" t="n"/>
      <c r="Q400" s="13" t="n"/>
      <c r="R400" s="13" t="n"/>
      <c r="S400" s="13" t="n"/>
      <c r="T400" s="13" t="n"/>
      <c r="U400" s="13" t="n"/>
      <c r="V400" s="13" t="n"/>
      <c r="W400" s="13" t="n"/>
      <c r="X400" s="13" t="n"/>
      <c r="Y400" s="13" t="n"/>
      <c r="Z400" s="13" t="n"/>
    </row>
    <row r="401" ht="15.75" customHeight="1" s="303">
      <c r="A401" s="260" t="inlineStr">
        <is>
          <t>Малик Борис Олексійович</t>
        </is>
      </c>
      <c r="B401" s="260" t="inlineStr">
        <is>
          <t>доцент</t>
        </is>
      </c>
      <c r="C401" s="260" t="inlineStr">
        <is>
          <t>КІТАМ</t>
        </is>
      </c>
      <c r="D401" s="260" t="n"/>
      <c r="E401" s="261" t="n">
        <v>57194039729</v>
      </c>
      <c r="F401" s="262" t="n">
        <v>2</v>
      </c>
      <c r="G401" s="262" t="n">
        <v>8</v>
      </c>
      <c r="H401" s="262" t="n">
        <v>6</v>
      </c>
      <c r="I401" s="13" t="n"/>
      <c r="J401" s="13" t="n"/>
      <c r="K401" s="13" t="n"/>
      <c r="L401" s="13" t="n"/>
      <c r="M401" s="13" t="n"/>
      <c r="N401" s="13" t="n"/>
      <c r="O401" s="13" t="n"/>
      <c r="P401" s="13" t="n"/>
      <c r="Q401" s="13" t="n"/>
      <c r="R401" s="13" t="n"/>
      <c r="S401" s="13" t="n"/>
      <c r="T401" s="13" t="n"/>
      <c r="U401" s="13" t="n"/>
      <c r="V401" s="13" t="n"/>
      <c r="W401" s="13" t="n"/>
      <c r="X401" s="13" t="n"/>
      <c r="Y401" s="13" t="n"/>
      <c r="Z401" s="13" t="n"/>
    </row>
    <row r="402" ht="15.75" customHeight="1" s="303">
      <c r="A402" s="257" t="inlineStr">
        <is>
          <t>Малик-Заморій Світлана Борисівна</t>
        </is>
      </c>
      <c r="B402" s="257" t="inlineStr">
        <is>
          <t>ст. викл.</t>
        </is>
      </c>
      <c r="C402" s="257" t="inlineStr">
        <is>
          <t>Фіз.</t>
        </is>
      </c>
      <c r="D402" s="257" t="n"/>
      <c r="E402" s="258" t="n">
        <v>57194033682</v>
      </c>
      <c r="F402" s="259" t="n">
        <v>1</v>
      </c>
      <c r="G402" s="259" t="n">
        <v>6</v>
      </c>
      <c r="H402" s="259" t="n">
        <v>3</v>
      </c>
      <c r="I402" s="13" t="n"/>
      <c r="J402" s="13" t="n"/>
      <c r="K402" s="13" t="n"/>
      <c r="L402" s="13" t="n"/>
      <c r="M402" s="13" t="n"/>
      <c r="N402" s="13" t="n"/>
      <c r="O402" s="13" t="n"/>
      <c r="P402" s="13" t="n"/>
      <c r="Q402" s="13" t="n"/>
      <c r="R402" s="13" t="n"/>
      <c r="S402" s="13" t="n"/>
      <c r="T402" s="13" t="n"/>
      <c r="U402" s="13" t="n"/>
      <c r="V402" s="13" t="n"/>
      <c r="W402" s="13" t="n"/>
      <c r="X402" s="13" t="n"/>
      <c r="Y402" s="13" t="n"/>
      <c r="Z402" s="13" t="n"/>
    </row>
    <row r="403" ht="15.75" customHeight="1" s="303">
      <c r="A403" s="260" t="inlineStr">
        <is>
          <t>Малінін Олександр Петрович</t>
        </is>
      </c>
      <c r="B403" s="260" t="inlineStr">
        <is>
          <t>ст. викл.</t>
        </is>
      </c>
      <c r="C403" s="260" t="inlineStr">
        <is>
          <t>ІМІ</t>
        </is>
      </c>
      <c r="D403" s="260" t="n"/>
      <c r="E403" s="262" t="n"/>
      <c r="F403" s="262" t="n">
        <v>0</v>
      </c>
      <c r="G403" s="262" t="n">
        <v>0</v>
      </c>
      <c r="H403" s="262" t="n">
        <v>0</v>
      </c>
      <c r="I403" s="13" t="n"/>
      <c r="J403" s="13" t="n"/>
      <c r="K403" s="13" t="n"/>
      <c r="L403" s="13" t="n"/>
      <c r="M403" s="13" t="n"/>
      <c r="N403" s="13" t="n"/>
      <c r="O403" s="13" t="n"/>
      <c r="P403" s="13" t="n"/>
      <c r="Q403" s="13" t="n"/>
      <c r="R403" s="13" t="n"/>
      <c r="S403" s="13" t="n"/>
      <c r="T403" s="13" t="n"/>
      <c r="U403" s="13" t="n"/>
      <c r="V403" s="13" t="n"/>
      <c r="W403" s="13" t="n"/>
      <c r="X403" s="13" t="n"/>
      <c r="Y403" s="13" t="n"/>
      <c r="Z403" s="13" t="n"/>
    </row>
    <row r="404" ht="15.75" customHeight="1" s="303">
      <c r="A404" s="263" t="inlineStr">
        <is>
          <t>Малько Наталія Олександрівна</t>
        </is>
      </c>
      <c r="B404" s="263" t="inlineStr">
        <is>
          <t>ст. викл. (сумісник)</t>
        </is>
      </c>
      <c r="C404" s="263" t="inlineStr">
        <is>
          <t>ІМ</t>
        </is>
      </c>
      <c r="D404" s="263" t="n"/>
      <c r="E404" s="265" t="n"/>
      <c r="F404" s="265" t="n">
        <v>0</v>
      </c>
      <c r="G404" s="265" t="n">
        <v>0</v>
      </c>
      <c r="H404" s="265" t="n">
        <v>0</v>
      </c>
      <c r="I404" s="13" t="n"/>
      <c r="J404" s="13" t="n"/>
      <c r="K404" s="13" t="n"/>
      <c r="L404" s="13" t="n"/>
      <c r="M404" s="13" t="n"/>
      <c r="N404" s="13" t="n"/>
      <c r="O404" s="13" t="n"/>
      <c r="P404" s="13" t="n"/>
      <c r="Q404" s="13" t="n"/>
      <c r="R404" s="13" t="n"/>
      <c r="S404" s="13" t="n"/>
      <c r="T404" s="13" t="n"/>
      <c r="U404" s="13" t="n"/>
      <c r="V404" s="13" t="n"/>
      <c r="W404" s="13" t="n"/>
      <c r="X404" s="13" t="n"/>
      <c r="Y404" s="13" t="n"/>
      <c r="Z404" s="13" t="n"/>
    </row>
    <row r="405" ht="15.75" customHeight="1" s="303">
      <c r="A405" s="260" t="inlineStr">
        <is>
          <t>Малькова Ірина Анатоліївна</t>
        </is>
      </c>
      <c r="B405" s="260" t="inlineStr">
        <is>
          <t>асистент</t>
        </is>
      </c>
      <c r="C405" s="260" t="inlineStr">
        <is>
          <t>ІУС</t>
        </is>
      </c>
      <c r="D405" s="260" t="n"/>
      <c r="E405" s="262" t="n"/>
      <c r="F405" s="262" t="n">
        <v>0</v>
      </c>
      <c r="G405" s="262" t="n">
        <v>0</v>
      </c>
      <c r="H405" s="262" t="n">
        <v>0</v>
      </c>
      <c r="I405" s="13" t="n"/>
      <c r="J405" s="13" t="n"/>
      <c r="K405" s="13" t="n"/>
      <c r="L405" s="13" t="n"/>
      <c r="M405" s="13" t="n"/>
      <c r="N405" s="13" t="n"/>
      <c r="O405" s="13" t="n"/>
      <c r="P405" s="13" t="n"/>
      <c r="Q405" s="13" t="n"/>
      <c r="R405" s="13" t="n"/>
      <c r="S405" s="13" t="n"/>
      <c r="T405" s="13" t="n"/>
      <c r="U405" s="13" t="n"/>
      <c r="V405" s="13" t="n"/>
      <c r="W405" s="13" t="n"/>
      <c r="X405" s="13" t="n"/>
      <c r="Y405" s="13" t="n"/>
      <c r="Z405" s="13" t="n"/>
    </row>
    <row r="406" ht="15.75" customHeight="1" s="303">
      <c r="A406" s="263" t="inlineStr">
        <is>
          <t>Мамонтов Олександр Вікторович</t>
        </is>
      </c>
      <c r="B406" s="263" t="inlineStr">
        <is>
          <t>доцент</t>
        </is>
      </c>
      <c r="C406" s="263" t="inlineStr">
        <is>
          <t>ОП</t>
        </is>
      </c>
      <c r="D406" s="263" t="n"/>
      <c r="E406" s="264" t="n">
        <v>57210358838</v>
      </c>
      <c r="F406" s="265" t="n">
        <v>1</v>
      </c>
      <c r="G406" s="265" t="n">
        <v>4</v>
      </c>
      <c r="H406" s="265" t="n">
        <v>5</v>
      </c>
      <c r="I406" s="13" t="n"/>
      <c r="J406" s="13" t="n"/>
      <c r="K406" s="13" t="n"/>
      <c r="L406" s="13" t="n"/>
      <c r="M406" s="13" t="n"/>
      <c r="N406" s="13" t="n"/>
      <c r="O406" s="13" t="n"/>
      <c r="P406" s="13" t="n"/>
      <c r="Q406" s="13" t="n"/>
      <c r="R406" s="13" t="n"/>
      <c r="S406" s="13" t="n"/>
      <c r="T406" s="13" t="n"/>
      <c r="U406" s="13" t="n"/>
      <c r="V406" s="13" t="n"/>
      <c r="W406" s="13" t="n"/>
      <c r="X406" s="13" t="n"/>
      <c r="Y406" s="13" t="n"/>
      <c r="Z406" s="13" t="n"/>
    </row>
    <row r="407" ht="15.75" customHeight="1" s="303">
      <c r="A407" s="260" t="inlineStr">
        <is>
          <t>Манаков Володимир Павлович</t>
        </is>
      </c>
      <c r="B407" s="267" t="inlineStr">
        <is>
          <t>професор (сумісник)</t>
        </is>
      </c>
      <c r="C407" s="267" t="inlineStr">
        <is>
          <t>МСТ</t>
        </is>
      </c>
      <c r="D407" s="260" t="n"/>
      <c r="E407" s="261" t="n">
        <v>57207767364</v>
      </c>
      <c r="F407" s="262" t="n">
        <v>1</v>
      </c>
      <c r="G407" s="262" t="n">
        <v>2</v>
      </c>
      <c r="H407" s="262" t="n">
        <v>1</v>
      </c>
      <c r="I407" s="13" t="n"/>
      <c r="J407" s="13" t="n"/>
      <c r="K407" s="13" t="n"/>
      <c r="L407" s="13" t="n"/>
      <c r="M407" s="13" t="n"/>
      <c r="N407" s="13" t="n"/>
      <c r="O407" s="13" t="n"/>
      <c r="P407" s="13" t="n"/>
      <c r="Q407" s="13" t="n"/>
      <c r="R407" s="13" t="n"/>
      <c r="S407" s="13" t="n"/>
      <c r="T407" s="13" t="n"/>
      <c r="U407" s="13" t="n"/>
      <c r="V407" s="13" t="n"/>
      <c r="W407" s="13" t="n"/>
      <c r="X407" s="13" t="n"/>
      <c r="Y407" s="13" t="n"/>
      <c r="Z407" s="13" t="n"/>
    </row>
    <row r="408" ht="15.75" customHeight="1" s="303">
      <c r="A408" s="263" t="inlineStr">
        <is>
          <t>Манакова Наталія Олегівна</t>
        </is>
      </c>
      <c r="B408" s="263" t="inlineStr">
        <is>
          <t>доцент (сумісник)</t>
        </is>
      </c>
      <c r="C408" s="263" t="inlineStr">
        <is>
          <t>МСТ</t>
        </is>
      </c>
      <c r="D408" s="263" t="n"/>
      <c r="E408" s="264" t="n">
        <v>57192818805</v>
      </c>
      <c r="F408" s="265" t="n">
        <v>3</v>
      </c>
      <c r="G408" s="265" t="n">
        <v>10</v>
      </c>
      <c r="H408" s="265" t="n">
        <v>23</v>
      </c>
      <c r="I408" s="13" t="n"/>
      <c r="J408" s="13" t="n"/>
      <c r="K408" s="13" t="n"/>
      <c r="L408" s="13" t="n"/>
      <c r="M408" s="13" t="n"/>
      <c r="N408" s="13" t="n"/>
      <c r="O408" s="13" t="n"/>
      <c r="P408" s="13" t="n"/>
      <c r="Q408" s="13" t="n"/>
      <c r="R408" s="13" t="n"/>
      <c r="S408" s="13" t="n"/>
      <c r="T408" s="13" t="n"/>
      <c r="U408" s="13" t="n"/>
      <c r="V408" s="13" t="n"/>
      <c r="W408" s="13" t="n"/>
      <c r="X408" s="13" t="n"/>
      <c r="Y408" s="13" t="n"/>
      <c r="Z408" s="13" t="n"/>
    </row>
    <row r="409" ht="15.75" customHeight="1" s="303">
      <c r="A409" s="260" t="inlineStr">
        <is>
          <t>Манчинська Наталія Борисівна</t>
        </is>
      </c>
      <c r="B409" s="260" t="inlineStr">
        <is>
          <t>ст. викл.</t>
        </is>
      </c>
      <c r="C409" s="260" t="inlineStr">
        <is>
          <t>ПМ</t>
        </is>
      </c>
      <c r="D409" s="260" t="n"/>
      <c r="E409" s="262" t="n"/>
      <c r="F409" s="262" t="n">
        <v>0</v>
      </c>
      <c r="G409" s="262" t="n">
        <v>0</v>
      </c>
      <c r="H409" s="262" t="n">
        <v>0</v>
      </c>
      <c r="I409" s="13" t="n"/>
      <c r="J409" s="13" t="n"/>
      <c r="K409" s="13" t="n"/>
      <c r="L409" s="13" t="n"/>
      <c r="M409" s="13" t="n"/>
      <c r="N409" s="13" t="n"/>
      <c r="O409" s="13" t="n"/>
      <c r="P409" s="13" t="n"/>
      <c r="Q409" s="13" t="n"/>
      <c r="R409" s="13" t="n"/>
      <c r="S409" s="13" t="n"/>
      <c r="T409" s="13" t="n"/>
      <c r="U409" s="13" t="n"/>
      <c r="V409" s="13" t="n"/>
      <c r="W409" s="13" t="n"/>
      <c r="X409" s="13" t="n"/>
      <c r="Y409" s="13" t="n"/>
      <c r="Z409" s="13" t="n"/>
    </row>
    <row r="410" ht="15.75" customHeight="1" s="303">
      <c r="A410" s="263" t="inlineStr">
        <is>
          <t>Мар`їн Сергій Олександрович</t>
        </is>
      </c>
      <c r="B410" s="263" t="inlineStr">
        <is>
          <t>доцент</t>
        </is>
      </c>
      <c r="C410" s="263" t="inlineStr">
        <is>
          <t>ПІ</t>
        </is>
      </c>
      <c r="D410" s="263" t="n"/>
      <c r="E410" s="264" t="n">
        <v>57217115805</v>
      </c>
      <c r="F410" s="265" t="n">
        <v>0</v>
      </c>
      <c r="G410" s="265" t="n">
        <v>1</v>
      </c>
      <c r="H410" s="265" t="n">
        <v>0</v>
      </c>
      <c r="I410" s="13" t="n"/>
      <c r="J410" s="13" t="n"/>
      <c r="K410" s="13" t="n"/>
      <c r="L410" s="13" t="n"/>
      <c r="M410" s="13" t="n"/>
      <c r="N410" s="13" t="n"/>
      <c r="O410" s="13" t="n"/>
      <c r="P410" s="13" t="n"/>
      <c r="Q410" s="13" t="n"/>
      <c r="R410" s="13" t="n"/>
      <c r="S410" s="13" t="n"/>
      <c r="T410" s="13" t="n"/>
      <c r="U410" s="13" t="n"/>
      <c r="V410" s="13" t="n"/>
      <c r="W410" s="13" t="n"/>
      <c r="X410" s="13" t="n"/>
      <c r="Y410" s="13" t="n"/>
      <c r="Z410" s="13" t="n"/>
    </row>
    <row r="411" ht="15.75" customHeight="1" s="303">
      <c r="A411" s="260" t="inlineStr">
        <is>
          <t>Маркіна Ольга Юріївна</t>
        </is>
      </c>
      <c r="B411" s="260" t="inlineStr">
        <is>
          <t>асистент</t>
        </is>
      </c>
      <c r="C411" s="260" t="inlineStr">
        <is>
          <t>ІМ</t>
        </is>
      </c>
      <c r="D411" s="260" t="n"/>
      <c r="E411" s="262" t="n"/>
      <c r="F411" s="262" t="n">
        <v>0</v>
      </c>
      <c r="G411" s="262" t="n">
        <v>0</v>
      </c>
      <c r="H411" s="262" t="n">
        <v>0</v>
      </c>
      <c r="I411" s="13" t="n"/>
      <c r="J411" s="13" t="n"/>
      <c r="K411" s="13" t="n"/>
      <c r="L411" s="13" t="n"/>
      <c r="M411" s="13" t="n"/>
      <c r="N411" s="13" t="n"/>
      <c r="O411" s="13" t="n"/>
      <c r="P411" s="13" t="n"/>
      <c r="Q411" s="13" t="n"/>
      <c r="R411" s="13" t="n"/>
      <c r="S411" s="13" t="n"/>
      <c r="T411" s="13" t="n"/>
      <c r="U411" s="13" t="n"/>
      <c r="V411" s="13" t="n"/>
      <c r="W411" s="13" t="n"/>
      <c r="X411" s="13" t="n"/>
      <c r="Y411" s="13" t="n"/>
      <c r="Z411" s="13" t="n"/>
    </row>
    <row r="412" ht="15.75" customHeight="1" s="303">
      <c r="A412" s="263" t="inlineStr">
        <is>
          <t>Мартинчук Олександр Олександрович</t>
        </is>
      </c>
      <c r="B412" s="263" t="inlineStr">
        <is>
          <t>доцент</t>
        </is>
      </c>
      <c r="C412" s="263" t="inlineStr">
        <is>
          <t>ІКІ</t>
        </is>
      </c>
      <c r="D412" s="263" t="n"/>
      <c r="E412" s="264" t="n">
        <v>56486147800</v>
      </c>
      <c r="F412" s="265" t="n">
        <v>2</v>
      </c>
      <c r="G412" s="265" t="n">
        <v>5</v>
      </c>
      <c r="H412" s="265" t="n">
        <v>15</v>
      </c>
      <c r="I412" s="13" t="n"/>
      <c r="J412" s="13" t="n"/>
      <c r="K412" s="13" t="n"/>
      <c r="L412" s="13" t="n"/>
      <c r="M412" s="13" t="n"/>
      <c r="N412" s="13" t="n"/>
      <c r="O412" s="13" t="n"/>
      <c r="P412" s="13" t="n"/>
      <c r="Q412" s="13" t="n"/>
      <c r="R412" s="13" t="n"/>
      <c r="S412" s="13" t="n"/>
      <c r="T412" s="13" t="n"/>
      <c r="U412" s="13" t="n"/>
      <c r="V412" s="13" t="n"/>
      <c r="W412" s="13" t="n"/>
      <c r="X412" s="13" t="n"/>
      <c r="Y412" s="13" t="n"/>
      <c r="Z412" s="13" t="n"/>
    </row>
    <row r="413" ht="15.75" customHeight="1" s="303">
      <c r="A413" s="260" t="inlineStr">
        <is>
          <t>Мартинюк Микола Михайлович</t>
        </is>
      </c>
      <c r="B413" s="260" t="inlineStr">
        <is>
          <t>ст. викл.</t>
        </is>
      </c>
      <c r="C413" s="260" t="inlineStr">
        <is>
          <t>ПрН</t>
        </is>
      </c>
      <c r="D413" s="260" t="n"/>
      <c r="E413" s="261" t="inlineStr">
        <is>
          <t>6506599920, 57190967650</t>
        </is>
      </c>
      <c r="F413" s="262" t="n">
        <v>1</v>
      </c>
      <c r="G413" s="262" t="n">
        <v>2</v>
      </c>
      <c r="H413" s="262" t="n">
        <v>4</v>
      </c>
      <c r="I413" s="13" t="n"/>
      <c r="J413" s="13" t="n"/>
      <c r="K413" s="13" t="n"/>
      <c r="L413" s="13" t="n"/>
      <c r="M413" s="13" t="n"/>
      <c r="N413" s="13" t="n"/>
      <c r="O413" s="13" t="n"/>
      <c r="P413" s="13" t="n"/>
      <c r="Q413" s="13" t="n"/>
      <c r="R413" s="13" t="n"/>
      <c r="S413" s="13" t="n"/>
      <c r="T413" s="13" t="n"/>
      <c r="U413" s="13" t="n"/>
      <c r="V413" s="13" t="n"/>
      <c r="W413" s="13" t="n"/>
      <c r="X413" s="13" t="n"/>
      <c r="Y413" s="13" t="n"/>
      <c r="Z413" s="13" t="n"/>
    </row>
    <row r="414" ht="15.75" customHeight="1" s="303">
      <c r="A414" s="263" t="inlineStr">
        <is>
          <t>Мартовицький Віталій Олександрович</t>
        </is>
      </c>
      <c r="B414" s="263" t="inlineStr">
        <is>
          <t>доцент</t>
        </is>
      </c>
      <c r="C414" s="263" t="inlineStr">
        <is>
          <t>ЕОМ</t>
        </is>
      </c>
      <c r="D414" s="263" t="n"/>
      <c r="E414" s="264" t="n">
        <v>57196940070</v>
      </c>
      <c r="F414" s="265" t="n">
        <v>6</v>
      </c>
      <c r="G414" s="265" t="n">
        <v>11</v>
      </c>
      <c r="H414" s="265" t="n">
        <v>75</v>
      </c>
      <c r="I414" s="13" t="n"/>
      <c r="J414" s="13" t="n"/>
      <c r="K414" s="13" t="n"/>
      <c r="L414" s="13" t="n"/>
      <c r="M414" s="13" t="n"/>
      <c r="N414" s="13" t="n"/>
      <c r="O414" s="13" t="n"/>
      <c r="P414" s="13" t="n"/>
      <c r="Q414" s="13" t="n"/>
      <c r="R414" s="13" t="n"/>
      <c r="S414" s="13" t="n"/>
      <c r="T414" s="13" t="n"/>
      <c r="U414" s="13" t="n"/>
      <c r="V414" s="13" t="n"/>
      <c r="W414" s="13" t="n"/>
      <c r="X414" s="13" t="n"/>
      <c r="Y414" s="13" t="n"/>
      <c r="Z414" s="13" t="n"/>
    </row>
    <row r="415" ht="15.75" customHeight="1" s="303">
      <c r="A415" s="260" t="inlineStr">
        <is>
          <t>Марчук Артем Володимирович</t>
        </is>
      </c>
      <c r="B415" s="260" t="inlineStr">
        <is>
          <t>ст. викл.</t>
        </is>
      </c>
      <c r="C415" s="260" t="inlineStr">
        <is>
          <t>ІКІ</t>
        </is>
      </c>
      <c r="D415" s="260" t="n"/>
      <c r="E415" s="261" t="n">
        <v>56485457100</v>
      </c>
      <c r="F415" s="262" t="n">
        <v>0</v>
      </c>
      <c r="G415" s="262" t="n">
        <v>1</v>
      </c>
      <c r="H415" s="262" t="n">
        <v>0</v>
      </c>
      <c r="I415" s="13" t="n"/>
      <c r="J415" s="13" t="n"/>
      <c r="K415" s="13" t="n"/>
      <c r="L415" s="13" t="n"/>
      <c r="M415" s="13" t="n"/>
      <c r="N415" s="13" t="n"/>
      <c r="O415" s="13" t="n"/>
      <c r="P415" s="13" t="n"/>
      <c r="Q415" s="13" t="n"/>
      <c r="R415" s="13" t="n"/>
      <c r="S415" s="13" t="n"/>
      <c r="T415" s="13" t="n"/>
      <c r="U415" s="13" t="n"/>
      <c r="V415" s="13" t="n"/>
      <c r="W415" s="13" t="n"/>
      <c r="X415" s="13" t="n"/>
      <c r="Y415" s="13" t="n"/>
      <c r="Z415" s="13" t="n"/>
    </row>
    <row r="416" ht="15.75" customHeight="1" s="303">
      <c r="A416" s="263" t="inlineStr">
        <is>
          <t>Марчук Володимир Степанович</t>
        </is>
      </c>
      <c r="B416" s="263" t="inlineStr">
        <is>
          <t>професор</t>
        </is>
      </c>
      <c r="C416" s="263" t="inlineStr">
        <is>
          <t>ІКІ</t>
        </is>
      </c>
      <c r="D416" s="263" t="n"/>
      <c r="E416" s="265" t="n"/>
      <c r="F416" s="265" t="n">
        <v>0</v>
      </c>
      <c r="G416" s="265" t="n">
        <v>0</v>
      </c>
      <c r="H416" s="265" t="n">
        <v>0</v>
      </c>
      <c r="I416" s="13" t="n"/>
      <c r="J416" s="13" t="n"/>
      <c r="K416" s="13" t="n"/>
      <c r="L416" s="13" t="n"/>
      <c r="M416" s="13" t="n"/>
      <c r="N416" s="13" t="n"/>
      <c r="O416" s="13" t="n"/>
      <c r="P416" s="13" t="n"/>
      <c r="Q416" s="13" t="n"/>
      <c r="R416" s="13" t="n"/>
      <c r="S416" s="13" t="n"/>
      <c r="T416" s="13" t="n"/>
      <c r="U416" s="13" t="n"/>
      <c r="V416" s="13" t="n"/>
      <c r="W416" s="13" t="n"/>
      <c r="X416" s="13" t="n"/>
      <c r="Y416" s="13" t="n"/>
      <c r="Z416" s="13" t="n"/>
    </row>
    <row r="417" ht="15.75" customHeight="1" s="303">
      <c r="A417" s="260" t="inlineStr">
        <is>
          <t>Матвєєв Дмитро Ігорович</t>
        </is>
      </c>
      <c r="B417" s="260" t="inlineStr">
        <is>
          <t>асистент</t>
        </is>
      </c>
      <c r="C417" s="260" t="inlineStr">
        <is>
          <t>ПІ</t>
        </is>
      </c>
      <c r="D417" s="260" t="n"/>
      <c r="E417" s="262" t="n"/>
      <c r="F417" s="262" t="n">
        <v>0</v>
      </c>
      <c r="G417" s="262" t="n">
        <v>0</v>
      </c>
      <c r="H417" s="262" t="n">
        <v>0</v>
      </c>
      <c r="I417" s="13" t="n"/>
      <c r="J417" s="13" t="n"/>
      <c r="K417" s="13" t="n"/>
      <c r="L417" s="13" t="n"/>
      <c r="M417" s="13" t="n"/>
      <c r="N417" s="13" t="n"/>
      <c r="O417" s="13" t="n"/>
      <c r="P417" s="13" t="n"/>
      <c r="Q417" s="13" t="n"/>
      <c r="R417" s="13" t="n"/>
      <c r="S417" s="13" t="n"/>
      <c r="T417" s="13" t="n"/>
      <c r="U417" s="13" t="n"/>
      <c r="V417" s="13" t="n"/>
      <c r="W417" s="13" t="n"/>
      <c r="X417" s="13" t="n"/>
      <c r="Y417" s="13" t="n"/>
      <c r="Z417" s="13" t="n"/>
    </row>
    <row r="418" ht="15.75" customHeight="1" s="303">
      <c r="A418" s="263" t="inlineStr">
        <is>
          <t>Матвієнко Ольга Іванівна</t>
        </is>
      </c>
      <c r="B418" s="263" t="inlineStr">
        <is>
          <t>ст. викл.</t>
        </is>
      </c>
      <c r="C418" s="263" t="inlineStr">
        <is>
          <t>ПМ</t>
        </is>
      </c>
      <c r="D418" s="263" t="n"/>
      <c r="E418" s="264" t="n">
        <v>57213836854</v>
      </c>
      <c r="F418" s="265" t="n">
        <v>1</v>
      </c>
      <c r="G418" s="265" t="n">
        <v>3</v>
      </c>
      <c r="H418" s="265" t="n">
        <v>1</v>
      </c>
      <c r="I418" s="13" t="n"/>
      <c r="J418" s="13" t="n"/>
      <c r="K418" s="13" t="n"/>
      <c r="L418" s="13" t="n"/>
      <c r="M418" s="13" t="n"/>
      <c r="N418" s="13" t="n"/>
      <c r="O418" s="13" t="n"/>
      <c r="P418" s="13" t="n"/>
      <c r="Q418" s="13" t="n"/>
      <c r="R418" s="13" t="n"/>
      <c r="S418" s="13" t="n"/>
      <c r="T418" s="13" t="n"/>
      <c r="U418" s="13" t="n"/>
      <c r="V418" s="13" t="n"/>
      <c r="W418" s="13" t="n"/>
      <c r="X418" s="13" t="n"/>
      <c r="Y418" s="13" t="n"/>
      <c r="Z418" s="13" t="n"/>
    </row>
    <row r="419" ht="15.75" customHeight="1" s="303">
      <c r="A419" s="260" t="inlineStr">
        <is>
          <t>Мачехін Юрій Павлович</t>
        </is>
      </c>
      <c r="B419" s="260" t="inlineStr">
        <is>
          <t>зав. каф.</t>
        </is>
      </c>
      <c r="C419" s="260" t="inlineStr">
        <is>
          <t>ФОЕТ</t>
        </is>
      </c>
      <c r="D419" s="260" t="n"/>
      <c r="E419" s="261" t="n">
        <v>56403093300</v>
      </c>
      <c r="F419" s="262" t="n">
        <v>6</v>
      </c>
      <c r="G419" s="262" t="n">
        <v>71</v>
      </c>
      <c r="H419" s="262" t="n">
        <v>141</v>
      </c>
      <c r="I419" s="13" t="n"/>
      <c r="J419" s="13" t="n"/>
      <c r="K419" s="13" t="n"/>
      <c r="L419" s="13" t="n"/>
      <c r="M419" s="13" t="n"/>
      <c r="N419" s="13" t="n"/>
      <c r="O419" s="13" t="n"/>
      <c r="P419" s="13" t="n"/>
      <c r="Q419" s="13" t="n"/>
      <c r="R419" s="13" t="n"/>
      <c r="S419" s="13" t="n"/>
      <c r="T419" s="13" t="n"/>
      <c r="U419" s="13" t="n"/>
      <c r="V419" s="13" t="n"/>
      <c r="W419" s="13" t="n"/>
      <c r="X419" s="13" t="n"/>
      <c r="Y419" s="13" t="n"/>
      <c r="Z419" s="13" t="n"/>
    </row>
    <row r="420" ht="15.75" customHeight="1" s="303">
      <c r="A420" s="263" t="inlineStr">
        <is>
          <t>Машталір Володимир Петрович</t>
        </is>
      </c>
      <c r="B420" s="263" t="inlineStr">
        <is>
          <t>професор</t>
        </is>
      </c>
      <c r="C420" s="263" t="inlineStr">
        <is>
          <t>Інф.</t>
        </is>
      </c>
      <c r="D420" s="263" t="n"/>
      <c r="E420" s="264" t="n">
        <v>6507672782</v>
      </c>
      <c r="F420" s="265" t="n">
        <v>4</v>
      </c>
      <c r="G420" s="265" t="n">
        <v>20</v>
      </c>
      <c r="H420" s="265" t="n">
        <v>70</v>
      </c>
      <c r="I420" s="13" t="n"/>
      <c r="J420" s="13" t="n"/>
      <c r="K420" s="13" t="n"/>
      <c r="L420" s="13" t="n"/>
      <c r="M420" s="13" t="n"/>
      <c r="N420" s="13" t="n"/>
      <c r="O420" s="13" t="n"/>
      <c r="P420" s="13" t="n"/>
      <c r="Q420" s="13" t="n"/>
      <c r="R420" s="13" t="n"/>
      <c r="S420" s="13" t="n"/>
      <c r="T420" s="13" t="n"/>
      <c r="U420" s="13" t="n"/>
      <c r="V420" s="13" t="n"/>
      <c r="W420" s="13" t="n"/>
      <c r="X420" s="13" t="n"/>
      <c r="Y420" s="13" t="n"/>
      <c r="Z420" s="13" t="n"/>
    </row>
    <row r="421" ht="15.75" customHeight="1" s="303">
      <c r="A421" s="260" t="inlineStr">
        <is>
          <t>Машталір Сергій Володимирович</t>
        </is>
      </c>
      <c r="B421" s="260" t="inlineStr">
        <is>
          <t>професор</t>
        </is>
      </c>
      <c r="C421" s="260" t="inlineStr">
        <is>
          <t>Інф.</t>
        </is>
      </c>
      <c r="D421" s="260" t="n"/>
      <c r="E421" s="261" t="n">
        <v>36183980100</v>
      </c>
      <c r="F421" s="262" t="n">
        <v>5</v>
      </c>
      <c r="G421" s="262" t="n">
        <v>20</v>
      </c>
      <c r="H421" s="262" t="n">
        <v>63</v>
      </c>
      <c r="I421" s="13" t="n"/>
      <c r="J421" s="13" t="n"/>
      <c r="K421" s="13" t="n"/>
      <c r="L421" s="13" t="n"/>
      <c r="M421" s="13" t="n"/>
      <c r="N421" s="13" t="n"/>
      <c r="O421" s="13" t="n"/>
      <c r="P421" s="13" t="n"/>
      <c r="Q421" s="13" t="n"/>
      <c r="R421" s="13" t="n"/>
      <c r="S421" s="13" t="n"/>
      <c r="T421" s="13" t="n"/>
      <c r="U421" s="13" t="n"/>
      <c r="V421" s="13" t="n"/>
      <c r="W421" s="13" t="n"/>
      <c r="X421" s="13" t="n"/>
      <c r="Y421" s="13" t="n"/>
      <c r="Z421" s="13" t="n"/>
    </row>
    <row r="422" ht="15.75" customHeight="1" s="303">
      <c r="A422" s="263" t="inlineStr">
        <is>
          <t>Медведєв Євген Олександрович</t>
        </is>
      </c>
      <c r="B422" s="263" t="inlineStr">
        <is>
          <t>ст. викл.</t>
        </is>
      </c>
      <c r="C422" s="263" t="inlineStr">
        <is>
          <t>КРіСТЗІ</t>
        </is>
      </c>
      <c r="D422" s="263" t="n"/>
      <c r="E422" s="264" t="n">
        <v>56114523700</v>
      </c>
      <c r="F422" s="265" t="n">
        <v>2</v>
      </c>
      <c r="G422" s="265" t="n">
        <v>11</v>
      </c>
      <c r="H422" s="265" t="n">
        <v>6</v>
      </c>
      <c r="I422" s="13" t="n"/>
      <c r="J422" s="13" t="n"/>
      <c r="K422" s="13" t="n"/>
      <c r="L422" s="13" t="n"/>
      <c r="M422" s="13" t="n"/>
      <c r="N422" s="13" t="n"/>
      <c r="O422" s="13" t="n"/>
      <c r="P422" s="13" t="n"/>
      <c r="Q422" s="13" t="n"/>
      <c r="R422" s="13" t="n"/>
      <c r="S422" s="13" t="n"/>
      <c r="T422" s="13" t="n"/>
      <c r="U422" s="13" t="n"/>
      <c r="V422" s="13" t="n"/>
      <c r="W422" s="13" t="n"/>
      <c r="X422" s="13" t="n"/>
      <c r="Y422" s="13" t="n"/>
      <c r="Z422" s="13" t="n"/>
    </row>
    <row r="423" ht="15.75" customHeight="1" s="303">
      <c r="A423" s="260" t="inlineStr">
        <is>
          <t>Мельник Світлана Семенівна</t>
        </is>
      </c>
      <c r="B423" s="260" t="inlineStr">
        <is>
          <t>ст. викл.</t>
        </is>
      </c>
      <c r="C423" s="260" t="inlineStr">
        <is>
          <t>ІМ</t>
        </is>
      </c>
      <c r="D423" s="260" t="n"/>
      <c r="E423" s="262" t="n"/>
      <c r="F423" s="262" t="n">
        <v>0</v>
      </c>
      <c r="G423" s="262" t="n">
        <v>0</v>
      </c>
      <c r="H423" s="262" t="n">
        <v>0</v>
      </c>
      <c r="I423" s="13" t="n"/>
      <c r="J423" s="13" t="n"/>
      <c r="K423" s="13" t="n"/>
      <c r="L423" s="13" t="n"/>
      <c r="M423" s="13" t="n"/>
      <c r="N423" s="13" t="n"/>
      <c r="O423" s="13" t="n"/>
      <c r="P423" s="13" t="n"/>
      <c r="Q423" s="13" t="n"/>
      <c r="R423" s="13" t="n"/>
      <c r="S423" s="13" t="n"/>
      <c r="T423" s="13" t="n"/>
      <c r="U423" s="13" t="n"/>
      <c r="V423" s="13" t="n"/>
      <c r="W423" s="13" t="n"/>
      <c r="X423" s="13" t="n"/>
      <c r="Y423" s="13" t="n"/>
      <c r="Z423" s="13" t="n"/>
    </row>
    <row r="424" ht="15.75" customHeight="1" s="303">
      <c r="A424" s="263" t="inlineStr">
        <is>
          <t>Мельников Олександр Федорович</t>
        </is>
      </c>
      <c r="B424" s="263" t="inlineStr">
        <is>
          <t>професор (сумісник)</t>
        </is>
      </c>
      <c r="C424" s="263" t="inlineStr">
        <is>
          <t>ЕК</t>
        </is>
      </c>
      <c r="D424" s="263" t="n"/>
      <c r="E424" s="265" t="n"/>
      <c r="F424" s="265" t="n">
        <v>0</v>
      </c>
      <c r="G424" s="265" t="n">
        <v>0</v>
      </c>
      <c r="H424" s="265" t="n">
        <v>0</v>
      </c>
      <c r="I424" s="13" t="n"/>
      <c r="J424" s="13" t="n"/>
      <c r="K424" s="13" t="n"/>
      <c r="L424" s="13" t="n"/>
      <c r="M424" s="13" t="n"/>
      <c r="N424" s="13" t="n"/>
      <c r="O424" s="13" t="n"/>
      <c r="P424" s="13" t="n"/>
      <c r="Q424" s="13" t="n"/>
      <c r="R424" s="13" t="n"/>
      <c r="S424" s="13" t="n"/>
      <c r="T424" s="13" t="n"/>
      <c r="U424" s="13" t="n"/>
      <c r="V424" s="13" t="n"/>
      <c r="W424" s="13" t="n"/>
      <c r="X424" s="13" t="n"/>
      <c r="Y424" s="13" t="n"/>
      <c r="Z424" s="13" t="n"/>
    </row>
    <row r="425" ht="15.75" customHeight="1" s="303">
      <c r="A425" s="260" t="inlineStr">
        <is>
          <t>Мельникова Оксана Анатоліївна</t>
        </is>
      </c>
      <c r="B425" s="260" t="inlineStr">
        <is>
          <t>доцент</t>
        </is>
      </c>
      <c r="C425" s="260" t="inlineStr">
        <is>
          <t>БІТ</t>
        </is>
      </c>
      <c r="D425" s="260" t="n"/>
      <c r="E425" s="262" t="n"/>
      <c r="F425" s="262" t="n">
        <v>0</v>
      </c>
      <c r="G425" s="262" t="n">
        <v>0</v>
      </c>
      <c r="H425" s="262" t="n">
        <v>0</v>
      </c>
      <c r="I425" s="13" t="n"/>
      <c r="J425" s="13" t="n"/>
      <c r="K425" s="13" t="n"/>
      <c r="L425" s="13" t="n"/>
      <c r="M425" s="13" t="n"/>
      <c r="N425" s="13" t="n"/>
      <c r="O425" s="13" t="n"/>
      <c r="P425" s="13" t="n"/>
      <c r="Q425" s="13" t="n"/>
      <c r="R425" s="13" t="n"/>
      <c r="S425" s="13" t="n"/>
      <c r="T425" s="13" t="n"/>
      <c r="U425" s="13" t="n"/>
      <c r="V425" s="13" t="n"/>
      <c r="W425" s="13" t="n"/>
      <c r="X425" s="13" t="n"/>
      <c r="Y425" s="13" t="n"/>
      <c r="Z425" s="13" t="n"/>
    </row>
    <row r="426" ht="15.75" customHeight="1" s="303">
      <c r="A426" s="263" t="inlineStr">
        <is>
          <t>Мельничук Марина Геннадіївна</t>
        </is>
      </c>
      <c r="B426" s="263" t="inlineStr">
        <is>
          <t>ст. викл.</t>
        </is>
      </c>
      <c r="C426" s="263" t="inlineStr">
        <is>
          <t>Філ.</t>
        </is>
      </c>
      <c r="D426" s="263" t="n"/>
      <c r="E426" s="265" t="n"/>
      <c r="F426" s="265" t="n">
        <v>0</v>
      </c>
      <c r="G426" s="265" t="n">
        <v>0</v>
      </c>
      <c r="H426" s="265" t="n">
        <v>0</v>
      </c>
      <c r="I426" s="13" t="n"/>
      <c r="J426" s="13" t="n"/>
      <c r="K426" s="13" t="n"/>
      <c r="L426" s="13" t="n"/>
      <c r="M426" s="13" t="n"/>
      <c r="N426" s="13" t="n"/>
      <c r="O426" s="13" t="n"/>
      <c r="P426" s="13" t="n"/>
      <c r="Q426" s="13" t="n"/>
      <c r="R426" s="13" t="n"/>
      <c r="S426" s="13" t="n"/>
      <c r="T426" s="13" t="n"/>
      <c r="U426" s="13" t="n"/>
      <c r="V426" s="13" t="n"/>
      <c r="W426" s="13" t="n"/>
      <c r="X426" s="13" t="n"/>
      <c r="Y426" s="13" t="n"/>
      <c r="Z426" s="13" t="n"/>
    </row>
    <row r="427" ht="15.75" customHeight="1" s="303">
      <c r="A427" s="260" t="inlineStr">
        <is>
          <t>Мельнікова Любов Іванівна</t>
        </is>
      </c>
      <c r="B427" s="260" t="inlineStr">
        <is>
          <t>доцент</t>
        </is>
      </c>
      <c r="C427" s="260" t="inlineStr">
        <is>
          <t>ІКІ</t>
        </is>
      </c>
      <c r="D427" s="260" t="n"/>
      <c r="E427" s="261" t="n">
        <v>57216486212</v>
      </c>
      <c r="F427" s="262" t="n">
        <v>1</v>
      </c>
      <c r="G427" s="262" t="n">
        <v>1</v>
      </c>
      <c r="H427" s="262" t="n">
        <v>4</v>
      </c>
      <c r="I427" s="13" t="n"/>
      <c r="J427" s="13" t="n"/>
      <c r="K427" s="13" t="n"/>
      <c r="L427" s="13" t="n"/>
      <c r="M427" s="13" t="n"/>
      <c r="N427" s="13" t="n"/>
      <c r="O427" s="13" t="n"/>
      <c r="P427" s="13" t="n"/>
      <c r="Q427" s="13" t="n"/>
      <c r="R427" s="13" t="n"/>
      <c r="S427" s="13" t="n"/>
      <c r="T427" s="13" t="n"/>
      <c r="U427" s="13" t="n"/>
      <c r="V427" s="13" t="n"/>
      <c r="W427" s="13" t="n"/>
      <c r="X427" s="13" t="n"/>
      <c r="Y427" s="13" t="n"/>
      <c r="Z427" s="13" t="n"/>
    </row>
    <row r="428" ht="15.75" customHeight="1" s="303">
      <c r="A428" s="263" t="inlineStr">
        <is>
          <t>Мельнікова Роксана Валеріївна</t>
        </is>
      </c>
      <c r="B428" s="263" t="inlineStr">
        <is>
          <t>доцент</t>
        </is>
      </c>
      <c r="C428" s="263" t="inlineStr">
        <is>
          <t>ПІ</t>
        </is>
      </c>
      <c r="D428" s="263" t="n"/>
      <c r="E428" s="265" t="n"/>
      <c r="F428" s="265" t="n">
        <v>0</v>
      </c>
      <c r="G428" s="265" t="n">
        <v>0</v>
      </c>
      <c r="H428" s="265" t="n">
        <v>0</v>
      </c>
      <c r="I428" s="13" t="n"/>
      <c r="J428" s="13" t="n"/>
      <c r="K428" s="13" t="n"/>
      <c r="L428" s="13" t="n"/>
      <c r="M428" s="13" t="n"/>
      <c r="N428" s="13" t="n"/>
      <c r="O428" s="13" t="n"/>
      <c r="P428" s="13" t="n"/>
      <c r="Q428" s="13" t="n"/>
      <c r="R428" s="13" t="n"/>
      <c r="S428" s="13" t="n"/>
      <c r="T428" s="13" t="n"/>
      <c r="U428" s="13" t="n"/>
      <c r="V428" s="13" t="n"/>
      <c r="W428" s="13" t="n"/>
      <c r="X428" s="13" t="n"/>
      <c r="Y428" s="13" t="n"/>
      <c r="Z428" s="13" t="n"/>
    </row>
    <row r="429" ht="15.75" customHeight="1" s="303">
      <c r="A429" s="260" t="inlineStr">
        <is>
          <t>Меняйло Олександр Дмитрович</t>
        </is>
      </c>
      <c r="B429" s="260" t="inlineStr">
        <is>
          <t>доцент</t>
        </is>
      </c>
      <c r="C429" s="260" t="inlineStr">
        <is>
          <t>ПЕЕА</t>
        </is>
      </c>
      <c r="D429" s="260" t="n"/>
      <c r="E429" s="261" t="n">
        <v>57207908277</v>
      </c>
      <c r="F429" s="262" t="n">
        <v>1</v>
      </c>
      <c r="G429" s="262" t="n">
        <v>3</v>
      </c>
      <c r="H429" s="262" t="n">
        <v>1</v>
      </c>
      <c r="I429" s="13" t="n"/>
      <c r="J429" s="13" t="n"/>
      <c r="K429" s="13" t="n"/>
      <c r="L429" s="13" t="n"/>
      <c r="M429" s="13" t="n"/>
      <c r="N429" s="13" t="n"/>
      <c r="O429" s="13" t="n"/>
      <c r="P429" s="13" t="n"/>
      <c r="Q429" s="13" t="n"/>
      <c r="R429" s="13" t="n"/>
      <c r="S429" s="13" t="n"/>
      <c r="T429" s="13" t="n"/>
      <c r="U429" s="13" t="n"/>
      <c r="V429" s="13" t="n"/>
      <c r="W429" s="13" t="n"/>
      <c r="X429" s="13" t="n"/>
      <c r="Y429" s="13" t="n"/>
      <c r="Z429" s="13" t="n"/>
    </row>
    <row r="430" ht="15.75" customHeight="1" s="303">
      <c r="A430" s="263" t="inlineStr">
        <is>
          <t>Мерзлікін Анатолій Олександрович</t>
        </is>
      </c>
      <c r="B430" s="263" t="inlineStr">
        <is>
          <t>ст. викл.</t>
        </is>
      </c>
      <c r="C430" s="263" t="inlineStr">
        <is>
          <t>РТІКС</t>
        </is>
      </c>
      <c r="D430" s="263" t="n"/>
      <c r="E430" s="264" t="n">
        <v>57211287503</v>
      </c>
      <c r="F430" s="265" t="n">
        <v>1</v>
      </c>
      <c r="G430" s="265" t="n">
        <v>5</v>
      </c>
      <c r="H430" s="265" t="n">
        <v>5</v>
      </c>
      <c r="I430" s="13" t="n"/>
      <c r="J430" s="13" t="n"/>
      <c r="K430" s="13" t="n"/>
      <c r="L430" s="13" t="n"/>
      <c r="M430" s="13" t="n"/>
      <c r="N430" s="13" t="n"/>
      <c r="O430" s="13" t="n"/>
      <c r="P430" s="13" t="n"/>
      <c r="Q430" s="13" t="n"/>
      <c r="R430" s="13" t="n"/>
      <c r="S430" s="13" t="n"/>
      <c r="T430" s="13" t="n"/>
      <c r="U430" s="13" t="n"/>
      <c r="V430" s="13" t="n"/>
      <c r="W430" s="13" t="n"/>
      <c r="X430" s="13" t="n"/>
      <c r="Y430" s="13" t="n"/>
      <c r="Z430" s="13" t="n"/>
    </row>
    <row r="431" ht="15.75" customHeight="1" s="303">
      <c r="A431" s="260" t="inlineStr">
        <is>
          <t>Мерсні Амаль</t>
        </is>
      </c>
      <c r="B431" s="260" t="inlineStr">
        <is>
          <t>ст. викл.</t>
        </is>
      </c>
      <c r="C431" s="260" t="inlineStr">
        <is>
          <t>ІКІ</t>
        </is>
      </c>
      <c r="D431" s="260" t="n"/>
      <c r="E431" s="261" t="n">
        <v>57194431824</v>
      </c>
      <c r="F431" s="262" t="n">
        <v>3</v>
      </c>
      <c r="G431" s="262" t="n">
        <v>13</v>
      </c>
      <c r="H431" s="262" t="n">
        <v>27</v>
      </c>
      <c r="I431" s="13" t="n"/>
      <c r="J431" s="13" t="n"/>
      <c r="K431" s="13" t="n"/>
      <c r="L431" s="13" t="n"/>
      <c r="M431" s="13" t="n"/>
      <c r="N431" s="13" t="n"/>
      <c r="O431" s="13" t="n"/>
      <c r="P431" s="13" t="n"/>
      <c r="Q431" s="13" t="n"/>
      <c r="R431" s="13" t="n"/>
      <c r="S431" s="13" t="n"/>
      <c r="T431" s="13" t="n"/>
      <c r="U431" s="13" t="n"/>
      <c r="V431" s="13" t="n"/>
      <c r="W431" s="13" t="n"/>
      <c r="X431" s="13" t="n"/>
      <c r="Y431" s="13" t="n"/>
      <c r="Z431" s="13" t="n"/>
    </row>
    <row r="432" ht="15.75" customHeight="1" s="303">
      <c r="A432" s="263" t="inlineStr">
        <is>
          <t>Мехедькіна Тетяна Якимівна</t>
        </is>
      </c>
      <c r="B432" s="263" t="inlineStr">
        <is>
          <t>доцент</t>
        </is>
      </c>
      <c r="C432" s="263" t="inlineStr">
        <is>
          <t>МП</t>
        </is>
      </c>
      <c r="D432" s="263" t="n"/>
      <c r="E432" s="265" t="n"/>
      <c r="F432" s="265" t="n">
        <v>0</v>
      </c>
      <c r="G432" s="265" t="n">
        <v>0</v>
      </c>
      <c r="H432" s="265" t="n">
        <v>0</v>
      </c>
      <c r="I432" s="13" t="n"/>
      <c r="J432" s="13" t="n"/>
      <c r="K432" s="13" t="n"/>
      <c r="L432" s="13" t="n"/>
      <c r="M432" s="13" t="n"/>
      <c r="N432" s="13" t="n"/>
      <c r="O432" s="13" t="n"/>
      <c r="P432" s="13" t="n"/>
      <c r="Q432" s="13" t="n"/>
      <c r="R432" s="13" t="n"/>
      <c r="S432" s="13" t="n"/>
      <c r="T432" s="13" t="n"/>
      <c r="U432" s="13" t="n"/>
      <c r="V432" s="13" t="n"/>
      <c r="W432" s="13" t="n"/>
      <c r="X432" s="13" t="n"/>
      <c r="Y432" s="13" t="n"/>
      <c r="Z432" s="13" t="n"/>
    </row>
    <row r="433" ht="15.75" customHeight="1" s="303">
      <c r="A433" s="260" t="inlineStr">
        <is>
          <t>Мешков Сергій Миколайович</t>
        </is>
      </c>
      <c r="B433" s="260" t="inlineStr">
        <is>
          <t>доцент</t>
        </is>
      </c>
      <c r="C433" s="260" t="inlineStr">
        <is>
          <t>Фіз.</t>
        </is>
      </c>
      <c r="D433" s="260" t="n"/>
      <c r="E433" s="261" t="n">
        <v>8889499100</v>
      </c>
      <c r="F433" s="262" t="n">
        <v>0</v>
      </c>
      <c r="G433" s="262" t="n">
        <v>4</v>
      </c>
      <c r="H433" s="262" t="n">
        <v>0</v>
      </c>
      <c r="I433" s="13" t="n"/>
      <c r="J433" s="13" t="n"/>
      <c r="K433" s="13" t="n"/>
      <c r="L433" s="13" t="n"/>
      <c r="M433" s="13" t="n"/>
      <c r="N433" s="13" t="n"/>
      <c r="O433" s="13" t="n"/>
      <c r="P433" s="13" t="n"/>
      <c r="Q433" s="13" t="n"/>
      <c r="R433" s="13" t="n"/>
      <c r="S433" s="13" t="n"/>
      <c r="T433" s="13" t="n"/>
      <c r="U433" s="13" t="n"/>
      <c r="V433" s="13" t="n"/>
      <c r="W433" s="13" t="n"/>
      <c r="X433" s="13" t="n"/>
      <c r="Y433" s="13" t="n"/>
      <c r="Z433" s="13" t="n"/>
    </row>
    <row r="434" ht="15.75" customHeight="1" s="303">
      <c r="A434" s="263" t="inlineStr">
        <is>
          <t>Милютченко Іван Олександрович</t>
        </is>
      </c>
      <c r="B434" s="263" t="inlineStr">
        <is>
          <t>професор</t>
        </is>
      </c>
      <c r="C434" s="263" t="inlineStr">
        <is>
          <t>КРіСТЗІ</t>
        </is>
      </c>
      <c r="D434" s="263" t="n"/>
      <c r="E434" s="264" t="n">
        <v>9434092100</v>
      </c>
      <c r="F434" s="265" t="n">
        <v>0</v>
      </c>
      <c r="G434" s="265" t="n">
        <v>4</v>
      </c>
      <c r="H434" s="265" t="n">
        <v>0</v>
      </c>
      <c r="I434" s="13" t="n"/>
      <c r="J434" s="13" t="n"/>
      <c r="K434" s="13" t="n"/>
      <c r="L434" s="13" t="n"/>
      <c r="M434" s="13" t="n"/>
      <c r="N434" s="13" t="n"/>
      <c r="O434" s="13" t="n"/>
      <c r="P434" s="13" t="n"/>
      <c r="Q434" s="13" t="n"/>
      <c r="R434" s="13" t="n"/>
      <c r="S434" s="13" t="n"/>
      <c r="T434" s="13" t="n"/>
      <c r="U434" s="13" t="n"/>
      <c r="V434" s="13" t="n"/>
      <c r="W434" s="13" t="n"/>
      <c r="X434" s="13" t="n"/>
      <c r="Y434" s="13" t="n"/>
      <c r="Z434" s="13" t="n"/>
    </row>
    <row r="435" ht="15.75" customHeight="1" s="303">
      <c r="A435" s="260" t="inlineStr">
        <is>
          <t>Митцева Ольга Сергіївна</t>
        </is>
      </c>
      <c r="B435" s="260" t="inlineStr">
        <is>
          <t>ст. викл.</t>
        </is>
      </c>
      <c r="C435" s="260" t="inlineStr">
        <is>
          <t>Філ.</t>
        </is>
      </c>
      <c r="D435" s="260" t="n"/>
      <c r="E435" s="262" t="n"/>
      <c r="F435" s="262" t="n">
        <v>0</v>
      </c>
      <c r="G435" s="262" t="n">
        <v>0</v>
      </c>
      <c r="H435" s="262" t="n">
        <v>0</v>
      </c>
      <c r="I435" s="13" t="n"/>
      <c r="J435" s="13" t="n"/>
      <c r="K435" s="13" t="n"/>
      <c r="L435" s="13" t="n"/>
      <c r="M435" s="13" t="n"/>
      <c r="N435" s="13" t="n"/>
      <c r="O435" s="13" t="n"/>
      <c r="P435" s="13" t="n"/>
      <c r="Q435" s="13" t="n"/>
      <c r="R435" s="13" t="n"/>
      <c r="S435" s="13" t="n"/>
      <c r="T435" s="13" t="n"/>
      <c r="U435" s="13" t="n"/>
      <c r="V435" s="13" t="n"/>
      <c r="W435" s="13" t="n"/>
      <c r="X435" s="13" t="n"/>
      <c r="Y435" s="13" t="n"/>
      <c r="Z435" s="13" t="n"/>
    </row>
    <row r="436" ht="15.75" customHeight="1" s="303">
      <c r="A436" s="263" t="inlineStr">
        <is>
          <t>Мінухін Сергій Володимирович</t>
        </is>
      </c>
      <c r="B436" s="263" t="inlineStr">
        <is>
          <t>професор (сумісник)</t>
        </is>
      </c>
      <c r="C436" s="263" t="inlineStr">
        <is>
          <t>СТ</t>
        </is>
      </c>
      <c r="D436" s="263" t="n"/>
      <c r="E436" s="264" t="n">
        <v>36089205300</v>
      </c>
      <c r="F436" s="265" t="n">
        <v>2</v>
      </c>
      <c r="G436" s="265" t="n">
        <v>11</v>
      </c>
      <c r="H436" s="265" t="n">
        <v>8</v>
      </c>
      <c r="I436" s="13" t="n"/>
      <c r="J436" s="13" t="n"/>
      <c r="K436" s="13" t="n"/>
      <c r="L436" s="13" t="n"/>
      <c r="M436" s="13" t="n"/>
      <c r="N436" s="13" t="n"/>
      <c r="O436" s="13" t="n"/>
      <c r="P436" s="13" t="n"/>
      <c r="Q436" s="13" t="n"/>
      <c r="R436" s="13" t="n"/>
      <c r="S436" s="13" t="n"/>
      <c r="T436" s="13" t="n"/>
      <c r="U436" s="13" t="n"/>
      <c r="V436" s="13" t="n"/>
      <c r="W436" s="13" t="n"/>
      <c r="X436" s="13" t="n"/>
      <c r="Y436" s="13" t="n"/>
      <c r="Z436" s="13" t="n"/>
    </row>
    <row r="437" ht="15.75" customHeight="1" s="303">
      <c r="A437" s="260" t="inlineStr">
        <is>
          <t>Мірошник Анатолій Миколайович</t>
        </is>
      </c>
      <c r="B437" s="260" t="inlineStr">
        <is>
          <t>асистент</t>
        </is>
      </c>
      <c r="C437" s="260" t="inlineStr">
        <is>
          <t>АПОТ</t>
        </is>
      </c>
      <c r="D437" s="260" t="n"/>
      <c r="E437" s="261" t="n">
        <v>57217113825</v>
      </c>
      <c r="F437" s="262" t="n">
        <v>0</v>
      </c>
      <c r="G437" s="262" t="n">
        <v>5</v>
      </c>
      <c r="H437" s="262" t="n">
        <v>0</v>
      </c>
      <c r="I437" s="13" t="n"/>
      <c r="J437" s="13" t="n"/>
      <c r="K437" s="13" t="n"/>
      <c r="L437" s="13" t="n"/>
      <c r="M437" s="13" t="n"/>
      <c r="N437" s="13" t="n"/>
      <c r="O437" s="13" t="n"/>
      <c r="P437" s="13" t="n"/>
      <c r="Q437" s="13" t="n"/>
      <c r="R437" s="13" t="n"/>
      <c r="S437" s="13" t="n"/>
      <c r="T437" s="13" t="n"/>
      <c r="U437" s="13" t="n"/>
      <c r="V437" s="13" t="n"/>
      <c r="W437" s="13" t="n"/>
      <c r="X437" s="13" t="n"/>
      <c r="Y437" s="13" t="n"/>
      <c r="Z437" s="13" t="n"/>
    </row>
    <row r="438" ht="15.75" customHeight="1" s="303">
      <c r="A438" s="263" t="inlineStr">
        <is>
          <t>Мірошниченко Лариса Іванівна</t>
        </is>
      </c>
      <c r="B438" s="263" t="inlineStr">
        <is>
          <t>ст. викл.</t>
        </is>
      </c>
      <c r="C438" s="263" t="inlineStr">
        <is>
          <t>МП</t>
        </is>
      </c>
      <c r="D438" s="263" t="n"/>
      <c r="E438" s="265" t="n"/>
      <c r="F438" s="265" t="n">
        <v>0</v>
      </c>
      <c r="G438" s="265" t="n">
        <v>0</v>
      </c>
      <c r="H438" s="265" t="n">
        <v>0</v>
      </c>
      <c r="I438" s="13" t="n"/>
      <c r="J438" s="13" t="n"/>
      <c r="K438" s="13" t="n"/>
      <c r="L438" s="13" t="n"/>
      <c r="M438" s="13" t="n"/>
      <c r="N438" s="13" t="n"/>
      <c r="O438" s="13" t="n"/>
      <c r="P438" s="13" t="n"/>
      <c r="Q438" s="13" t="n"/>
      <c r="R438" s="13" t="n"/>
      <c r="S438" s="13" t="n"/>
      <c r="T438" s="13" t="n"/>
      <c r="U438" s="13" t="n"/>
      <c r="V438" s="13" t="n"/>
      <c r="W438" s="13" t="n"/>
      <c r="X438" s="13" t="n"/>
      <c r="Y438" s="13" t="n"/>
      <c r="Z438" s="13" t="n"/>
    </row>
    <row r="439" ht="15.75" customHeight="1" s="303">
      <c r="A439" s="260" t="inlineStr">
        <is>
          <t>Міхаль Олег Пилипович</t>
        </is>
      </c>
      <c r="B439" s="260" t="inlineStr">
        <is>
          <t>професор</t>
        </is>
      </c>
      <c r="C439" s="260" t="inlineStr">
        <is>
          <t>ЕОМ</t>
        </is>
      </c>
      <c r="D439" s="260" t="n"/>
      <c r="E439" s="261" t="n">
        <v>6506562747</v>
      </c>
      <c r="F439" s="262" t="n">
        <v>1</v>
      </c>
      <c r="G439" s="262" t="n">
        <v>8</v>
      </c>
      <c r="H439" s="262" t="n">
        <v>5</v>
      </c>
      <c r="I439" s="13" t="n"/>
      <c r="J439" s="13" t="n"/>
      <c r="K439" s="13" t="n"/>
      <c r="L439" s="13" t="n"/>
      <c r="M439" s="13" t="n"/>
      <c r="N439" s="13" t="n"/>
      <c r="O439" s="13" t="n"/>
      <c r="P439" s="13" t="n"/>
      <c r="Q439" s="13" t="n"/>
      <c r="R439" s="13" t="n"/>
      <c r="S439" s="13" t="n"/>
      <c r="T439" s="13" t="n"/>
      <c r="U439" s="13" t="n"/>
      <c r="V439" s="13" t="n"/>
      <c r="W439" s="13" t="n"/>
      <c r="X439" s="13" t="n"/>
      <c r="Y439" s="13" t="n"/>
      <c r="Z439" s="13" t="n"/>
    </row>
    <row r="440" ht="15.75" customHeight="1" s="303">
      <c r="A440" s="263" t="inlineStr">
        <is>
          <t>Міхнов Дмитро Кіндратович</t>
        </is>
      </c>
      <c r="B440" s="263" t="inlineStr">
        <is>
          <t>професор</t>
        </is>
      </c>
      <c r="C440" s="263" t="inlineStr">
        <is>
          <t>ІУС</t>
        </is>
      </c>
      <c r="D440" s="263" t="n"/>
      <c r="E440" s="264" t="n">
        <v>57208083453</v>
      </c>
      <c r="F440" s="265" t="n">
        <v>1</v>
      </c>
      <c r="G440" s="265" t="n">
        <v>2</v>
      </c>
      <c r="H440" s="265" t="n">
        <v>1</v>
      </c>
      <c r="I440" s="13" t="n"/>
      <c r="J440" s="13" t="n"/>
      <c r="K440" s="13" t="n"/>
      <c r="L440" s="13" t="n"/>
      <c r="M440" s="13" t="n"/>
      <c r="N440" s="13" t="n"/>
      <c r="O440" s="13" t="n"/>
      <c r="P440" s="13" t="n"/>
      <c r="Q440" s="13" t="n"/>
      <c r="R440" s="13" t="n"/>
      <c r="S440" s="13" t="n"/>
      <c r="T440" s="13" t="n"/>
      <c r="U440" s="13" t="n"/>
      <c r="V440" s="13" t="n"/>
      <c r="W440" s="13" t="n"/>
      <c r="X440" s="13" t="n"/>
      <c r="Y440" s="13" t="n"/>
      <c r="Z440" s="13" t="n"/>
    </row>
    <row r="441" ht="15.75" customHeight="1" s="303">
      <c r="A441" s="260" t="inlineStr">
        <is>
          <t>Міхнова Аліна Володимирівна</t>
        </is>
      </c>
      <c r="B441" s="260" t="inlineStr">
        <is>
          <t>доцент (сумісник)</t>
        </is>
      </c>
      <c r="C441" s="260" t="inlineStr">
        <is>
          <t>ІУС</t>
        </is>
      </c>
      <c r="D441" s="260" t="n"/>
      <c r="E441" s="261" t="n">
        <v>57192542611</v>
      </c>
      <c r="F441" s="262" t="n">
        <v>1</v>
      </c>
      <c r="G441" s="262" t="n">
        <v>2</v>
      </c>
      <c r="H441" s="262" t="n">
        <v>1</v>
      </c>
      <c r="I441" s="13" t="n"/>
      <c r="J441" s="13" t="n"/>
      <c r="K441" s="13" t="n"/>
      <c r="L441" s="13" t="n"/>
      <c r="M441" s="13" t="n"/>
      <c r="N441" s="13" t="n"/>
      <c r="O441" s="13" t="n"/>
      <c r="P441" s="13" t="n"/>
      <c r="Q441" s="13" t="n"/>
      <c r="R441" s="13" t="n"/>
      <c r="S441" s="13" t="n"/>
      <c r="T441" s="13" t="n"/>
      <c r="U441" s="13" t="n"/>
      <c r="V441" s="13" t="n"/>
      <c r="W441" s="13" t="n"/>
      <c r="X441" s="13" t="n"/>
      <c r="Y441" s="13" t="n"/>
      <c r="Z441" s="13" t="n"/>
    </row>
    <row r="442" ht="15.75" customHeight="1" s="303">
      <c r="A442" s="263" t="inlineStr">
        <is>
          <t>Міщеряков Юрій Валентинович</t>
        </is>
      </c>
      <c r="B442" s="263" t="inlineStr">
        <is>
          <t>доцент</t>
        </is>
      </c>
      <c r="C442" s="263" t="inlineStr">
        <is>
          <t>СТ</t>
        </is>
      </c>
      <c r="D442" s="263" t="n"/>
      <c r="E442" s="264" t="n">
        <v>57203885630</v>
      </c>
      <c r="F442" s="265" t="n">
        <v>0</v>
      </c>
      <c r="G442" s="265" t="n">
        <v>2</v>
      </c>
      <c r="H442" s="265" t="n">
        <v>0</v>
      </c>
      <c r="I442" s="13" t="n"/>
      <c r="J442" s="13" t="n"/>
      <c r="K442" s="13" t="n"/>
      <c r="L442" s="13" t="n"/>
      <c r="M442" s="13" t="n"/>
      <c r="N442" s="13" t="n"/>
      <c r="O442" s="13" t="n"/>
      <c r="P442" s="13" t="n"/>
      <c r="Q442" s="13" t="n"/>
      <c r="R442" s="13" t="n"/>
      <c r="S442" s="13" t="n"/>
      <c r="T442" s="13" t="n"/>
      <c r="U442" s="13" t="n"/>
      <c r="V442" s="13" t="n"/>
      <c r="W442" s="13" t="n"/>
      <c r="X442" s="13" t="n"/>
      <c r="Y442" s="13" t="n"/>
      <c r="Z442" s="13" t="n"/>
    </row>
    <row r="443" ht="15.75" customHeight="1" s="303">
      <c r="A443" s="260" t="inlineStr">
        <is>
          <t>Мова Олексій Юрійович</t>
        </is>
      </c>
      <c r="B443" s="260" t="inlineStr">
        <is>
          <t>доцент</t>
        </is>
      </c>
      <c r="C443" s="260" t="inlineStr">
        <is>
          <t>АПОТ</t>
        </is>
      </c>
      <c r="D443" s="260" t="n"/>
      <c r="E443" s="261" t="n">
        <v>55226675100</v>
      </c>
      <c r="F443" s="262" t="n">
        <v>0</v>
      </c>
      <c r="G443" s="262" t="n">
        <v>1</v>
      </c>
      <c r="H443" s="262" t="n">
        <v>0</v>
      </c>
      <c r="I443" s="13" t="n"/>
      <c r="J443" s="13" t="n"/>
      <c r="K443" s="13" t="n"/>
      <c r="L443" s="13" t="n"/>
      <c r="M443" s="13" t="n"/>
      <c r="N443" s="13" t="n"/>
      <c r="O443" s="13" t="n"/>
      <c r="P443" s="13" t="n"/>
      <c r="Q443" s="13" t="n"/>
      <c r="R443" s="13" t="n"/>
      <c r="S443" s="13" t="n"/>
      <c r="T443" s="13" t="n"/>
      <c r="U443" s="13" t="n"/>
      <c r="V443" s="13" t="n"/>
      <c r="W443" s="13" t="n"/>
      <c r="X443" s="13" t="n"/>
      <c r="Y443" s="13" t="n"/>
      <c r="Z443" s="13" t="n"/>
    </row>
    <row r="444" ht="15.75" customHeight="1" s="303">
      <c r="A444" s="263" t="inlineStr">
        <is>
          <t>Мовсесян Яна Самвелівна</t>
        </is>
      </c>
      <c r="B444" s="263" t="inlineStr">
        <is>
          <t>ст. викл.</t>
        </is>
      </c>
      <c r="C444" s="263" t="inlineStr">
        <is>
          <t>ЕОМ</t>
        </is>
      </c>
      <c r="D444" s="263" t="n"/>
      <c r="E444" s="264" t="n">
        <v>56866413200</v>
      </c>
      <c r="F444" s="265" t="n">
        <v>2</v>
      </c>
      <c r="G444" s="265" t="n">
        <v>5</v>
      </c>
      <c r="H444" s="265" t="n">
        <v>30</v>
      </c>
      <c r="I444" s="13" t="n"/>
      <c r="J444" s="13" t="n"/>
      <c r="K444" s="13" t="n"/>
      <c r="L444" s="13" t="n"/>
      <c r="M444" s="13" t="n"/>
      <c r="N444" s="13" t="n"/>
      <c r="O444" s="13" t="n"/>
      <c r="P444" s="13" t="n"/>
      <c r="Q444" s="13" t="n"/>
      <c r="R444" s="13" t="n"/>
      <c r="S444" s="13" t="n"/>
      <c r="T444" s="13" t="n"/>
      <c r="U444" s="13" t="n"/>
      <c r="V444" s="13" t="n"/>
      <c r="W444" s="13" t="n"/>
      <c r="X444" s="13" t="n"/>
      <c r="Y444" s="13" t="n"/>
      <c r="Z444" s="13" t="n"/>
    </row>
    <row r="445" ht="15.75" customHeight="1" s="303">
      <c r="A445" s="260" t="inlineStr">
        <is>
          <t>Можаєв Олександр Олександрович</t>
        </is>
      </c>
      <c r="B445" s="260" t="inlineStr">
        <is>
          <t>професор (сумісник)</t>
        </is>
      </c>
      <c r="C445" s="260" t="inlineStr">
        <is>
          <t>ЕОМ</t>
        </is>
      </c>
      <c r="D445" s="260" t="n"/>
      <c r="E445" s="261" t="n">
        <v>57201729490</v>
      </c>
      <c r="F445" s="262" t="n">
        <v>3</v>
      </c>
      <c r="G445" s="262" t="n">
        <v>4</v>
      </c>
      <c r="H445" s="262" t="n">
        <v>24</v>
      </c>
      <c r="I445" s="13" t="n"/>
      <c r="J445" s="13" t="n"/>
      <c r="K445" s="13" t="n"/>
      <c r="L445" s="13" t="n"/>
      <c r="M445" s="13" t="n"/>
      <c r="N445" s="13" t="n"/>
      <c r="O445" s="13" t="n"/>
      <c r="P445" s="13" t="n"/>
      <c r="Q445" s="13" t="n"/>
      <c r="R445" s="13" t="n"/>
      <c r="S445" s="13" t="n"/>
      <c r="T445" s="13" t="n"/>
      <c r="U445" s="13" t="n"/>
      <c r="V445" s="13" t="n"/>
      <c r="W445" s="13" t="n"/>
      <c r="X445" s="13" t="n"/>
      <c r="Y445" s="13" t="n"/>
      <c r="Z445" s="13" t="n"/>
    </row>
    <row r="446" ht="15.75" customHeight="1" s="303">
      <c r="A446" s="263" t="inlineStr">
        <is>
          <t>Морозова Анна Іванівна</t>
        </is>
      </c>
      <c r="B446" s="263" t="inlineStr">
        <is>
          <t>ст. викл.</t>
        </is>
      </c>
      <c r="C446" s="263" t="inlineStr">
        <is>
          <t>СТ</t>
        </is>
      </c>
      <c r="D446" s="263" t="n"/>
      <c r="E446" s="264" t="n">
        <v>57209097471</v>
      </c>
      <c r="F446" s="265" t="n">
        <v>1</v>
      </c>
      <c r="G446" s="265" t="n">
        <v>2</v>
      </c>
      <c r="H446" s="265" t="n">
        <v>1</v>
      </c>
      <c r="I446" s="13" t="n"/>
      <c r="J446" s="13" t="n"/>
      <c r="K446" s="13" t="n"/>
      <c r="L446" s="13" t="n"/>
      <c r="M446" s="13" t="n"/>
      <c r="N446" s="13" t="n"/>
      <c r="O446" s="13" t="n"/>
      <c r="P446" s="13" t="n"/>
      <c r="Q446" s="13" t="n"/>
      <c r="R446" s="13" t="n"/>
      <c r="S446" s="13" t="n"/>
      <c r="T446" s="13" t="n"/>
      <c r="U446" s="13" t="n"/>
      <c r="V446" s="13" t="n"/>
      <c r="W446" s="13" t="n"/>
      <c r="X446" s="13" t="n"/>
      <c r="Y446" s="13" t="n"/>
      <c r="Z446" s="13" t="n"/>
    </row>
    <row r="447" ht="15.75" customHeight="1" s="303">
      <c r="A447" s="260" t="inlineStr">
        <is>
          <t>Морозова Лана Юріївна</t>
        </is>
      </c>
      <c r="B447" s="260" t="inlineStr">
        <is>
          <t>ст. викл.</t>
        </is>
      </c>
      <c r="C447" s="260" t="inlineStr">
        <is>
          <t>ПрН</t>
        </is>
      </c>
      <c r="D447" s="260" t="n"/>
      <c r="E447" s="262" t="n"/>
      <c r="F447" s="262" t="n">
        <v>0</v>
      </c>
      <c r="G447" s="262" t="n">
        <v>0</v>
      </c>
      <c r="H447" s="262" t="n">
        <v>0</v>
      </c>
      <c r="I447" s="13" t="n"/>
      <c r="J447" s="13" t="n"/>
      <c r="K447" s="13" t="n"/>
      <c r="L447" s="13" t="n"/>
      <c r="M447" s="13" t="n"/>
      <c r="N447" s="13" t="n"/>
      <c r="O447" s="13" t="n"/>
      <c r="P447" s="13" t="n"/>
      <c r="Q447" s="13" t="n"/>
      <c r="R447" s="13" t="n"/>
      <c r="S447" s="13" t="n"/>
      <c r="T447" s="13" t="n"/>
      <c r="U447" s="13" t="n"/>
      <c r="V447" s="13" t="n"/>
      <c r="W447" s="13" t="n"/>
      <c r="X447" s="13" t="n"/>
      <c r="Y447" s="13" t="n"/>
      <c r="Z447" s="13" t="n"/>
    </row>
    <row r="448" ht="15.75" customHeight="1" s="303">
      <c r="A448" s="263" t="inlineStr">
        <is>
          <t>Москалець Микола Вадимович</t>
        </is>
      </c>
      <c r="B448" s="263" t="inlineStr">
        <is>
          <t>професор</t>
        </is>
      </c>
      <c r="C448" s="263" t="inlineStr">
        <is>
          <t>ІКІ</t>
        </is>
      </c>
      <c r="D448" s="263" t="n"/>
      <c r="E448" s="264" t="n">
        <v>57188758923</v>
      </c>
      <c r="F448" s="265" t="n">
        <v>5</v>
      </c>
      <c r="G448" s="265" t="n">
        <v>15</v>
      </c>
      <c r="H448" s="265" t="n">
        <v>40</v>
      </c>
      <c r="I448" s="13" t="n"/>
      <c r="J448" s="13" t="n"/>
      <c r="K448" s="13" t="n"/>
      <c r="L448" s="13" t="n"/>
      <c r="M448" s="13" t="n"/>
      <c r="N448" s="13" t="n"/>
      <c r="O448" s="13" t="n"/>
      <c r="P448" s="13" t="n"/>
      <c r="Q448" s="13" t="n"/>
      <c r="R448" s="13" t="n"/>
      <c r="S448" s="13" t="n"/>
      <c r="T448" s="13" t="n"/>
      <c r="U448" s="13" t="n"/>
      <c r="V448" s="13" t="n"/>
      <c r="W448" s="13" t="n"/>
      <c r="X448" s="13" t="n"/>
      <c r="Y448" s="13" t="n"/>
      <c r="Z448" s="13" t="n"/>
    </row>
    <row r="449" ht="15.75" customHeight="1" s="303">
      <c r="A449" s="260" t="inlineStr">
        <is>
          <t>Мощенко Інна Олексіївна</t>
        </is>
      </c>
      <c r="B449" s="260" t="inlineStr">
        <is>
          <t>ст. викл.</t>
        </is>
      </c>
      <c r="C449" s="260" t="inlineStr">
        <is>
          <t>МТЕ</t>
        </is>
      </c>
      <c r="D449" s="260" t="n"/>
      <c r="E449" s="261" t="n">
        <v>57189311514</v>
      </c>
      <c r="F449" s="262" t="n">
        <v>1</v>
      </c>
      <c r="G449" s="262" t="n">
        <v>1</v>
      </c>
      <c r="H449" s="262" t="n">
        <v>1</v>
      </c>
      <c r="I449" s="13" t="n"/>
      <c r="J449" s="13" t="n"/>
      <c r="K449" s="13" t="n"/>
      <c r="L449" s="13" t="n"/>
      <c r="M449" s="13" t="n"/>
      <c r="N449" s="13" t="n"/>
      <c r="O449" s="13" t="n"/>
      <c r="P449" s="13" t="n"/>
      <c r="Q449" s="13" t="n"/>
      <c r="R449" s="13" t="n"/>
      <c r="S449" s="13" t="n"/>
      <c r="T449" s="13" t="n"/>
      <c r="U449" s="13" t="n"/>
      <c r="V449" s="13" t="n"/>
      <c r="W449" s="13" t="n"/>
      <c r="X449" s="13" t="n"/>
      <c r="Y449" s="13" t="n"/>
      <c r="Z449" s="13" t="n"/>
    </row>
    <row r="450" ht="15.75" customHeight="1" s="303">
      <c r="A450" s="263" t="inlineStr">
        <is>
          <t>Музика Катерина Миколаївна</t>
        </is>
      </c>
      <c r="B450" s="263" t="inlineStr">
        <is>
          <t>професор</t>
        </is>
      </c>
      <c r="C450" s="263" t="inlineStr">
        <is>
          <t>БМІ</t>
        </is>
      </c>
      <c r="D450" s="263" t="n"/>
      <c r="E450" s="264" t="n">
        <v>24399259200</v>
      </c>
      <c r="F450" s="265" t="n">
        <v>8</v>
      </c>
      <c r="G450" s="265" t="n">
        <v>21</v>
      </c>
      <c r="H450" s="265" t="n">
        <v>415</v>
      </c>
      <c r="I450" s="13" t="n"/>
      <c r="J450" s="13" t="n"/>
      <c r="K450" s="13" t="n"/>
      <c r="L450" s="13" t="n"/>
      <c r="M450" s="13" t="n"/>
      <c r="N450" s="13" t="n"/>
      <c r="O450" s="13" t="n"/>
      <c r="P450" s="13" t="n"/>
      <c r="Q450" s="13" t="n"/>
      <c r="R450" s="13" t="n"/>
      <c r="S450" s="13" t="n"/>
      <c r="T450" s="13" t="n"/>
      <c r="U450" s="13" t="n"/>
      <c r="V450" s="13" t="n"/>
      <c r="W450" s="13" t="n"/>
      <c r="X450" s="13" t="n"/>
      <c r="Y450" s="13" t="n"/>
      <c r="Z450" s="13" t="n"/>
    </row>
    <row r="451" ht="15.75" customHeight="1" s="303">
      <c r="A451" s="260" t="inlineStr">
        <is>
          <t>Мурадова Вюсаля Худашірін Кизи</t>
        </is>
      </c>
      <c r="B451" s="260" t="inlineStr">
        <is>
          <t>ст. викл.</t>
        </is>
      </c>
      <c r="C451" s="260" t="inlineStr">
        <is>
          <t>ПрН</t>
        </is>
      </c>
      <c r="D451" s="260" t="n"/>
      <c r="E451" s="261" t="n">
        <v>57216296346</v>
      </c>
      <c r="F451" s="262" t="n">
        <v>0</v>
      </c>
      <c r="G451" s="262" t="n">
        <v>1</v>
      </c>
      <c r="H451" s="262" t="n">
        <v>0</v>
      </c>
      <c r="I451" s="13" t="n"/>
      <c r="J451" s="13" t="n"/>
      <c r="K451" s="13" t="n"/>
      <c r="L451" s="13" t="n"/>
      <c r="M451" s="13" t="n"/>
      <c r="N451" s="13" t="n"/>
      <c r="O451" s="13" t="n"/>
      <c r="P451" s="13" t="n"/>
      <c r="Q451" s="13" t="n"/>
      <c r="R451" s="13" t="n"/>
      <c r="S451" s="13" t="n"/>
      <c r="T451" s="13" t="n"/>
      <c r="U451" s="13" t="n"/>
      <c r="V451" s="13" t="n"/>
      <c r="W451" s="13" t="n"/>
      <c r="X451" s="13" t="n"/>
      <c r="Y451" s="13" t="n"/>
      <c r="Z451" s="13" t="n"/>
    </row>
    <row r="452" ht="15.75" customHeight="1" s="303">
      <c r="A452" s="263" t="inlineStr">
        <is>
          <t>Мурзабулатова Олена Вячеславівна</t>
        </is>
      </c>
      <c r="B452" s="263" t="inlineStr">
        <is>
          <t>ст. викл.</t>
        </is>
      </c>
      <c r="C452" s="263" t="inlineStr">
        <is>
          <t>ЕК</t>
        </is>
      </c>
      <c r="D452" s="263" t="n"/>
      <c r="E452" s="264" t="n">
        <v>57219142421</v>
      </c>
      <c r="F452" s="265" t="n">
        <v>1</v>
      </c>
      <c r="G452" s="265" t="n">
        <v>1</v>
      </c>
      <c r="H452" s="265" t="n">
        <v>6</v>
      </c>
      <c r="I452" s="13" t="n"/>
      <c r="J452" s="13" t="n"/>
      <c r="K452" s="13" t="n"/>
      <c r="L452" s="13" t="n"/>
      <c r="M452" s="13" t="n"/>
      <c r="N452" s="13" t="n"/>
      <c r="O452" s="13" t="n"/>
      <c r="P452" s="13" t="n"/>
      <c r="Q452" s="13" t="n"/>
      <c r="R452" s="13" t="n"/>
      <c r="S452" s="13" t="n"/>
      <c r="T452" s="13" t="n"/>
      <c r="U452" s="13" t="n"/>
      <c r="V452" s="13" t="n"/>
      <c r="W452" s="13" t="n"/>
      <c r="X452" s="13" t="n"/>
      <c r="Y452" s="13" t="n"/>
      <c r="Z452" s="13" t="n"/>
    </row>
    <row r="453" ht="15.75" customHeight="1" s="303">
      <c r="A453" s="260" t="inlineStr">
        <is>
          <t>Мусієнко Вікторія Олегівна</t>
        </is>
      </c>
      <c r="B453" s="260" t="inlineStr">
        <is>
          <t>доцент</t>
        </is>
      </c>
      <c r="C453" s="260" t="inlineStr">
        <is>
          <t>ЕК</t>
        </is>
      </c>
      <c r="D453" s="260" t="n"/>
      <c r="E453" s="261" t="n">
        <v>57208036711</v>
      </c>
      <c r="F453" s="262" t="n">
        <v>1</v>
      </c>
      <c r="G453" s="262" t="n">
        <v>1</v>
      </c>
      <c r="H453" s="262" t="n">
        <v>8</v>
      </c>
      <c r="I453" s="13" t="n"/>
      <c r="J453" s="13" t="n"/>
      <c r="K453" s="13" t="n"/>
      <c r="L453" s="13" t="n"/>
      <c r="M453" s="13" t="n"/>
      <c r="N453" s="13" t="n"/>
      <c r="O453" s="13" t="n"/>
      <c r="P453" s="13" t="n"/>
      <c r="Q453" s="13" t="n"/>
      <c r="R453" s="13" t="n"/>
      <c r="S453" s="13" t="n"/>
      <c r="T453" s="13" t="n"/>
      <c r="U453" s="13" t="n"/>
      <c r="V453" s="13" t="n"/>
      <c r="W453" s="13" t="n"/>
      <c r="X453" s="13" t="n"/>
      <c r="Y453" s="13" t="n"/>
      <c r="Z453" s="13" t="n"/>
    </row>
    <row r="454" ht="15.75" customHeight="1" s="303">
      <c r="A454" s="263" t="inlineStr">
        <is>
          <t>Мягкий Олександр Валерійович</t>
        </is>
      </c>
      <c r="B454" s="263" t="inlineStr">
        <is>
          <t>ст. викл.</t>
        </is>
      </c>
      <c r="C454" s="263" t="inlineStr">
        <is>
          <t>Фіз.</t>
        </is>
      </c>
      <c r="D454" s="263" t="n"/>
      <c r="E454" s="264" t="n">
        <v>57194714030</v>
      </c>
      <c r="F454" s="265" t="n">
        <v>0</v>
      </c>
      <c r="G454" s="265" t="n">
        <v>1</v>
      </c>
      <c r="H454" s="265" t="n">
        <v>0</v>
      </c>
      <c r="I454" s="13" t="n"/>
      <c r="J454" s="13" t="n"/>
      <c r="K454" s="13" t="n"/>
      <c r="L454" s="13" t="n"/>
      <c r="M454" s="13" t="n"/>
      <c r="N454" s="13" t="n"/>
      <c r="O454" s="13" t="n"/>
      <c r="P454" s="13" t="n"/>
      <c r="Q454" s="13" t="n"/>
      <c r="R454" s="13" t="n"/>
      <c r="S454" s="13" t="n"/>
      <c r="T454" s="13" t="n"/>
      <c r="U454" s="13" t="n"/>
      <c r="V454" s="13" t="n"/>
      <c r="W454" s="13" t="n"/>
      <c r="X454" s="13" t="n"/>
      <c r="Y454" s="13" t="n"/>
      <c r="Z454" s="13" t="n"/>
    </row>
    <row r="455" ht="15.75" customHeight="1" s="303">
      <c r="A455" s="260" t="inlineStr">
        <is>
          <t>Назаренко Володимир Анатолійович</t>
        </is>
      </c>
      <c r="B455" s="260" t="inlineStr">
        <is>
          <t>доцент</t>
        </is>
      </c>
      <c r="C455" s="260" t="inlineStr">
        <is>
          <t>КРіСТЗІ</t>
        </is>
      </c>
      <c r="D455" s="260" t="n"/>
      <c r="E455" s="261" t="n">
        <v>7101884027</v>
      </c>
      <c r="F455" s="262" t="n">
        <v>1</v>
      </c>
      <c r="G455" s="262" t="n">
        <v>3</v>
      </c>
      <c r="H455" s="262" t="n">
        <v>4</v>
      </c>
      <c r="I455" s="13" t="n"/>
      <c r="J455" s="13" t="n"/>
      <c r="K455" s="13" t="n"/>
      <c r="L455" s="13" t="n"/>
      <c r="M455" s="13" t="n"/>
      <c r="N455" s="13" t="n"/>
      <c r="O455" s="13" t="n"/>
      <c r="P455" s="13" t="n"/>
      <c r="Q455" s="13" t="n"/>
      <c r="R455" s="13" t="n"/>
      <c r="S455" s="13" t="n"/>
      <c r="T455" s="13" t="n"/>
      <c r="U455" s="13" t="n"/>
      <c r="V455" s="13" t="n"/>
      <c r="W455" s="13" t="n"/>
      <c r="X455" s="13" t="n"/>
      <c r="Y455" s="13" t="n"/>
      <c r="Z455" s="13" t="n"/>
    </row>
    <row r="456" ht="15.75" customHeight="1" s="303">
      <c r="A456" s="263" t="inlineStr">
        <is>
          <t>Назаров Олексій Сергійович</t>
        </is>
      </c>
      <c r="B456" s="263" t="inlineStr">
        <is>
          <t>доцент</t>
        </is>
      </c>
      <c r="C456" s="263" t="inlineStr">
        <is>
          <t>ПІ</t>
        </is>
      </c>
      <c r="D456" s="263" t="n"/>
      <c r="E456" s="265" t="n"/>
      <c r="F456" s="265" t="n">
        <v>0</v>
      </c>
      <c r="G456" s="265" t="n">
        <v>0</v>
      </c>
      <c r="H456" s="265" t="n">
        <v>0</v>
      </c>
      <c r="I456" s="13" t="n"/>
      <c r="J456" s="13" t="n"/>
      <c r="K456" s="13" t="n"/>
      <c r="L456" s="13" t="n"/>
      <c r="M456" s="13" t="n"/>
      <c r="N456" s="13" t="n"/>
      <c r="O456" s="13" t="n"/>
      <c r="P456" s="13" t="n"/>
      <c r="Q456" s="13" t="n"/>
      <c r="R456" s="13" t="n"/>
      <c r="S456" s="13" t="n"/>
      <c r="T456" s="13" t="n"/>
      <c r="U456" s="13" t="n"/>
      <c r="V456" s="13" t="n"/>
      <c r="W456" s="13" t="n"/>
      <c r="X456" s="13" t="n"/>
      <c r="Y456" s="13" t="n"/>
      <c r="Z456" s="13" t="n"/>
    </row>
    <row r="457" ht="15.75" customHeight="1" s="303">
      <c r="A457" s="260" t="inlineStr">
        <is>
          <t>Назарова Наталія Вікторівна</t>
        </is>
      </c>
      <c r="B457" s="260" t="inlineStr">
        <is>
          <t>асистент</t>
        </is>
      </c>
      <c r="C457" s="260" t="inlineStr">
        <is>
          <t>ВМ</t>
        </is>
      </c>
      <c r="D457" s="260" t="n"/>
      <c r="E457" s="262" t="n"/>
      <c r="F457" s="262" t="n">
        <v>0</v>
      </c>
      <c r="G457" s="262" t="n">
        <v>0</v>
      </c>
      <c r="H457" s="262" t="n">
        <v>0</v>
      </c>
      <c r="I457" s="13" t="n"/>
      <c r="J457" s="13" t="n"/>
      <c r="K457" s="13" t="n"/>
      <c r="L457" s="13" t="n"/>
      <c r="M457" s="13" t="n"/>
      <c r="N457" s="13" t="n"/>
      <c r="O457" s="13" t="n"/>
      <c r="P457" s="13" t="n"/>
      <c r="Q457" s="13" t="n"/>
      <c r="R457" s="13" t="n"/>
      <c r="S457" s="13" t="n"/>
      <c r="T457" s="13" t="n"/>
      <c r="U457" s="13" t="n"/>
      <c r="V457" s="13" t="n"/>
      <c r="W457" s="13" t="n"/>
      <c r="X457" s="13" t="n"/>
      <c r="Y457" s="13" t="n"/>
      <c r="Z457" s="13" t="n"/>
    </row>
    <row r="458" ht="15.75" customHeight="1" s="303">
      <c r="A458" s="263" t="inlineStr">
        <is>
          <t>Наконечний Михайло Васильович</t>
        </is>
      </c>
      <c r="B458" s="263" t="inlineStr">
        <is>
          <t>асистент (сумісник)</t>
        </is>
      </c>
      <c r="C458" s="263" t="inlineStr">
        <is>
          <t>БІТ</t>
        </is>
      </c>
      <c r="D458" s="263" t="n"/>
      <c r="E458" s="265" t="n"/>
      <c r="F458" s="265" t="n">
        <v>0</v>
      </c>
      <c r="G458" s="265" t="n">
        <v>0</v>
      </c>
      <c r="H458" s="265" t="n">
        <v>0</v>
      </c>
      <c r="I458" s="13" t="n"/>
      <c r="J458" s="13" t="n"/>
      <c r="K458" s="13" t="n"/>
      <c r="L458" s="13" t="n"/>
      <c r="M458" s="13" t="n"/>
      <c r="N458" s="13" t="n"/>
      <c r="O458" s="13" t="n"/>
      <c r="P458" s="13" t="n"/>
      <c r="Q458" s="13" t="n"/>
      <c r="R458" s="13" t="n"/>
      <c r="S458" s="13" t="n"/>
      <c r="T458" s="13" t="n"/>
      <c r="U458" s="13" t="n"/>
      <c r="V458" s="13" t="n"/>
      <c r="W458" s="13" t="n"/>
      <c r="X458" s="13" t="n"/>
      <c r="Y458" s="13" t="n"/>
      <c r="Z458" s="13" t="n"/>
    </row>
    <row r="459" ht="15.75" customHeight="1" s="303">
      <c r="A459" s="260" t="inlineStr">
        <is>
          <t>Наумейко Ігор Володимирович</t>
        </is>
      </c>
      <c r="B459" s="260" t="inlineStr">
        <is>
          <t>доцент</t>
        </is>
      </c>
      <c r="C459" s="260" t="inlineStr">
        <is>
          <t>ПМ</t>
        </is>
      </c>
      <c r="D459" s="260" t="n"/>
      <c r="E459" s="262" t="n"/>
      <c r="F459" s="262" t="n">
        <v>0</v>
      </c>
      <c r="G459" s="262" t="n">
        <v>0</v>
      </c>
      <c r="H459" s="262" t="n">
        <v>0</v>
      </c>
      <c r="I459" s="13" t="n"/>
      <c r="J459" s="13" t="n"/>
      <c r="K459" s="13" t="n"/>
      <c r="L459" s="13" t="n"/>
      <c r="M459" s="13" t="n"/>
      <c r="N459" s="13" t="n"/>
      <c r="O459" s="13" t="n"/>
      <c r="P459" s="13" t="n"/>
      <c r="Q459" s="13" t="n"/>
      <c r="R459" s="13" t="n"/>
      <c r="S459" s="13" t="n"/>
      <c r="T459" s="13" t="n"/>
      <c r="U459" s="13" t="n"/>
      <c r="V459" s="13" t="n"/>
      <c r="W459" s="13" t="n"/>
      <c r="X459" s="13" t="n"/>
      <c r="Y459" s="13" t="n"/>
      <c r="Z459" s="13" t="n"/>
    </row>
    <row r="460" ht="15.75" customHeight="1" s="303">
      <c r="A460" s="263" t="inlineStr">
        <is>
          <t>Невзорова Олена Сергіївна</t>
        </is>
      </c>
      <c r="B460" s="263" t="inlineStr">
        <is>
          <t>асистент</t>
        </is>
      </c>
      <c r="C460" s="263" t="inlineStr">
        <is>
          <t>ІКІ</t>
        </is>
      </c>
      <c r="D460" s="263" t="n"/>
      <c r="E460" s="264" t="n">
        <v>56485978800</v>
      </c>
      <c r="F460" s="265" t="n">
        <v>6</v>
      </c>
      <c r="G460" s="265" t="n">
        <v>21</v>
      </c>
      <c r="H460" s="265" t="n">
        <v>100</v>
      </c>
      <c r="I460" s="13" t="n"/>
      <c r="J460" s="13" t="n"/>
      <c r="K460" s="13" t="n"/>
      <c r="L460" s="13" t="n"/>
      <c r="M460" s="13" t="n"/>
      <c r="N460" s="13" t="n"/>
      <c r="O460" s="13" t="n"/>
      <c r="P460" s="13" t="n"/>
      <c r="Q460" s="13" t="n"/>
      <c r="R460" s="13" t="n"/>
      <c r="S460" s="13" t="n"/>
      <c r="T460" s="13" t="n"/>
      <c r="U460" s="13" t="n"/>
      <c r="V460" s="13" t="n"/>
      <c r="W460" s="13" t="n"/>
      <c r="X460" s="13" t="n"/>
      <c r="Y460" s="13" t="n"/>
      <c r="Z460" s="13" t="n"/>
    </row>
    <row r="461" ht="15.75" customHeight="1" s="303">
      <c r="A461" s="260" t="inlineStr">
        <is>
          <t>Невлюдов Ігор Шакирович</t>
        </is>
      </c>
      <c r="B461" s="260" t="inlineStr">
        <is>
          <t>зав. каф.</t>
        </is>
      </c>
      <c r="C461" s="260" t="inlineStr">
        <is>
          <t>КІТАМ</t>
        </is>
      </c>
      <c r="D461" s="260" t="n"/>
      <c r="E461" s="261" t="n">
        <v>57216434058</v>
      </c>
      <c r="F461" s="262" t="n">
        <v>4</v>
      </c>
      <c r="G461" s="262" t="n">
        <v>49</v>
      </c>
      <c r="H461" s="262" t="n">
        <v>46</v>
      </c>
      <c r="I461" s="13" t="n"/>
      <c r="J461" s="13" t="n"/>
      <c r="K461" s="13" t="n"/>
      <c r="L461" s="13" t="n"/>
      <c r="M461" s="13" t="n"/>
      <c r="N461" s="13" t="n"/>
      <c r="O461" s="13" t="n"/>
      <c r="P461" s="13" t="n"/>
      <c r="Q461" s="13" t="n"/>
      <c r="R461" s="13" t="n"/>
      <c r="S461" s="13" t="n"/>
      <c r="T461" s="13" t="n"/>
      <c r="U461" s="13" t="n"/>
      <c r="V461" s="13" t="n"/>
      <c r="W461" s="13" t="n"/>
      <c r="X461" s="13" t="n"/>
      <c r="Y461" s="13" t="n"/>
      <c r="Z461" s="13" t="n"/>
    </row>
    <row r="462" ht="15.75" customHeight="1" s="303">
      <c r="A462" s="263" t="inlineStr">
        <is>
          <t>Невлюдова Вікторія Валеріївна</t>
        </is>
      </c>
      <c r="B462" s="263" t="inlineStr">
        <is>
          <t>доцент</t>
        </is>
      </c>
      <c r="C462" s="263" t="inlineStr">
        <is>
          <t>КІТАМ</t>
        </is>
      </c>
      <c r="D462" s="263" t="n"/>
      <c r="E462" s="264" t="n">
        <v>57216439548</v>
      </c>
      <c r="F462" s="265" t="n">
        <v>2</v>
      </c>
      <c r="G462" s="265" t="n">
        <v>12</v>
      </c>
      <c r="H462" s="265" t="n">
        <v>8</v>
      </c>
      <c r="I462" s="13" t="n"/>
      <c r="J462" s="13" t="n"/>
      <c r="K462" s="13" t="n"/>
      <c r="L462" s="13" t="n"/>
      <c r="M462" s="13" t="n"/>
      <c r="N462" s="13" t="n"/>
      <c r="O462" s="13" t="n"/>
      <c r="P462" s="13" t="n"/>
      <c r="Q462" s="13" t="n"/>
      <c r="R462" s="13" t="n"/>
      <c r="S462" s="13" t="n"/>
      <c r="T462" s="13" t="n"/>
      <c r="U462" s="13" t="n"/>
      <c r="V462" s="13" t="n"/>
      <c r="W462" s="13" t="n"/>
      <c r="X462" s="13" t="n"/>
      <c r="Y462" s="13" t="n"/>
      <c r="Z462" s="13" t="n"/>
    </row>
    <row r="463" ht="15.75" customHeight="1" s="303">
      <c r="A463" s="260" t="inlineStr">
        <is>
          <t>Немченко Володимир Петрович</t>
        </is>
      </c>
      <c r="B463" s="260" t="inlineStr">
        <is>
          <t>професор</t>
        </is>
      </c>
      <c r="C463" s="260" t="inlineStr">
        <is>
          <t>АПОТ</t>
        </is>
      </c>
      <c r="D463" s="260" t="n"/>
      <c r="E463" s="262" t="n"/>
      <c r="F463" s="262" t="n">
        <v>0</v>
      </c>
      <c r="G463" s="262" t="n">
        <v>0</v>
      </c>
      <c r="H463" s="262" t="n">
        <v>0</v>
      </c>
      <c r="I463" s="13" t="n"/>
      <c r="J463" s="13" t="n"/>
      <c r="K463" s="13" t="n"/>
      <c r="L463" s="13" t="n"/>
      <c r="M463" s="13" t="n"/>
      <c r="N463" s="13" t="n"/>
      <c r="O463" s="13" t="n"/>
      <c r="P463" s="13" t="n"/>
      <c r="Q463" s="13" t="n"/>
      <c r="R463" s="13" t="n"/>
      <c r="S463" s="13" t="n"/>
      <c r="T463" s="13" t="n"/>
      <c r="U463" s="13" t="n"/>
      <c r="V463" s="13" t="n"/>
      <c r="W463" s="13" t="n"/>
      <c r="X463" s="13" t="n"/>
      <c r="Y463" s="13" t="n"/>
      <c r="Z463" s="13" t="n"/>
    </row>
    <row r="464" ht="15.75" customHeight="1" s="303">
      <c r="A464" s="263" t="inlineStr">
        <is>
          <t>Неофітний Михайло Васильович</t>
        </is>
      </c>
      <c r="B464" s="263" t="inlineStr">
        <is>
          <t>проректор</t>
        </is>
      </c>
      <c r="C464" s="263" t="inlineStr">
        <is>
          <t>Ректорат</t>
        </is>
      </c>
      <c r="D464" s="263" t="n"/>
      <c r="E464" s="264" t="n">
        <v>57207762383</v>
      </c>
      <c r="F464" s="265" t="n">
        <v>1</v>
      </c>
      <c r="G464" s="265" t="n">
        <v>12</v>
      </c>
      <c r="H464" s="265" t="n">
        <v>11</v>
      </c>
      <c r="I464" s="13" t="n"/>
      <c r="J464" s="13" t="n"/>
      <c r="K464" s="13" t="n"/>
      <c r="L464" s="13" t="n"/>
      <c r="M464" s="13" t="n"/>
      <c r="N464" s="13" t="n"/>
      <c r="O464" s="13" t="n"/>
      <c r="P464" s="13" t="n"/>
      <c r="Q464" s="13" t="n"/>
      <c r="R464" s="13" t="n"/>
      <c r="S464" s="13" t="n"/>
      <c r="T464" s="13" t="n"/>
      <c r="U464" s="13" t="n"/>
      <c r="V464" s="13" t="n"/>
      <c r="W464" s="13" t="n"/>
      <c r="X464" s="13" t="n"/>
      <c r="Y464" s="13" t="n"/>
      <c r="Z464" s="13" t="n"/>
    </row>
    <row r="465" ht="15.75" customHeight="1" s="303">
      <c r="A465" s="260" t="inlineStr">
        <is>
          <t>Нерух Олександр Георгійович</t>
        </is>
      </c>
      <c r="B465" s="260" t="inlineStr">
        <is>
          <t>зав. каф.</t>
        </is>
      </c>
      <c r="C465" s="260" t="inlineStr">
        <is>
          <t>ВМ</t>
        </is>
      </c>
      <c r="D465" s="260" t="n"/>
      <c r="E465" s="261" t="n">
        <v>7003848906</v>
      </c>
      <c r="F465" s="262" t="n">
        <v>12</v>
      </c>
      <c r="G465" s="262" t="n">
        <v>164</v>
      </c>
      <c r="H465" s="262" t="n">
        <v>359</v>
      </c>
      <c r="I465" s="13" t="n"/>
      <c r="J465" s="13" t="n"/>
      <c r="K465" s="13" t="n"/>
      <c r="L465" s="13" t="n"/>
      <c r="M465" s="13" t="n"/>
      <c r="N465" s="13" t="n"/>
      <c r="O465" s="13" t="n"/>
      <c r="P465" s="13" t="n"/>
      <c r="Q465" s="13" t="n"/>
      <c r="R465" s="13" t="n"/>
      <c r="S465" s="13" t="n"/>
      <c r="T465" s="13" t="n"/>
      <c r="U465" s="13" t="n"/>
      <c r="V465" s="13" t="n"/>
      <c r="W465" s="13" t="n"/>
      <c r="X465" s="13" t="n"/>
      <c r="Y465" s="13" t="n"/>
      <c r="Z465" s="13" t="n"/>
    </row>
    <row r="466" ht="15.75" customHeight="1" s="303">
      <c r="A466" s="263" t="inlineStr">
        <is>
          <t>Нефьодов Леонід Іванович</t>
        </is>
      </c>
      <c r="B466" s="263" t="inlineStr">
        <is>
          <t>професор (сумісник)</t>
        </is>
      </c>
      <c r="C466" s="263" t="inlineStr">
        <is>
          <t>КІТАМ</t>
        </is>
      </c>
      <c r="D466" s="263" t="n"/>
      <c r="E466" s="265" t="n"/>
      <c r="F466" s="265" t="n">
        <v>0</v>
      </c>
      <c r="G466" s="265" t="n">
        <v>0</v>
      </c>
      <c r="H466" s="265" t="n">
        <v>0</v>
      </c>
      <c r="I466" s="13" t="n"/>
      <c r="J466" s="13" t="n"/>
      <c r="K466" s="13" t="n"/>
      <c r="L466" s="13" t="n"/>
      <c r="M466" s="13" t="n"/>
      <c r="N466" s="13" t="n"/>
      <c r="O466" s="13" t="n"/>
      <c r="P466" s="13" t="n"/>
      <c r="Q466" s="13" t="n"/>
      <c r="R466" s="13" t="n"/>
      <c r="S466" s="13" t="n"/>
      <c r="T466" s="13" t="n"/>
      <c r="U466" s="13" t="n"/>
      <c r="V466" s="13" t="n"/>
      <c r="W466" s="13" t="n"/>
      <c r="X466" s="13" t="n"/>
      <c r="Y466" s="13" t="n"/>
      <c r="Z466" s="13" t="n"/>
    </row>
    <row r="467" ht="15.75" customHeight="1" s="303">
      <c r="A467" s="260" t="inlineStr">
        <is>
          <t>Нечипоренко Аліна Сергіївна</t>
        </is>
      </c>
      <c r="B467" s="260" t="inlineStr">
        <is>
          <t>професор</t>
        </is>
      </c>
      <c r="C467" s="260" t="inlineStr">
        <is>
          <t>СТ</t>
        </is>
      </c>
      <c r="D467" s="260" t="n"/>
      <c r="E467" s="261" t="n">
        <v>57189386760</v>
      </c>
      <c r="F467" s="262" t="n">
        <v>5</v>
      </c>
      <c r="G467" s="262" t="n">
        <v>26</v>
      </c>
      <c r="H467" s="262" t="n">
        <v>93</v>
      </c>
      <c r="I467" s="13" t="n"/>
      <c r="J467" s="13" t="n"/>
      <c r="K467" s="13" t="n"/>
      <c r="L467" s="13" t="n"/>
      <c r="M467" s="13" t="n"/>
      <c r="N467" s="13" t="n"/>
      <c r="O467" s="13" t="n"/>
      <c r="P467" s="13" t="n"/>
      <c r="Q467" s="13" t="n"/>
      <c r="R467" s="13" t="n"/>
      <c r="S467" s="13" t="n"/>
      <c r="T467" s="13" t="n"/>
      <c r="U467" s="13" t="n"/>
      <c r="V467" s="13" t="n"/>
      <c r="W467" s="13" t="n"/>
      <c r="X467" s="13" t="n"/>
      <c r="Y467" s="13" t="n"/>
      <c r="Z467" s="13" t="n"/>
    </row>
    <row r="468" ht="15.75" customHeight="1" s="303">
      <c r="A468" s="263" t="inlineStr">
        <is>
          <t>Нікітенко Олександр Миколайович</t>
        </is>
      </c>
      <c r="B468" s="263" t="inlineStr">
        <is>
          <t>доцент</t>
        </is>
      </c>
      <c r="C468" s="263" t="inlineStr">
        <is>
          <t>МТЕ</t>
        </is>
      </c>
      <c r="D468" s="263" t="n"/>
      <c r="E468" s="264" t="n">
        <v>6603023430</v>
      </c>
      <c r="F468" s="265" t="n">
        <v>3</v>
      </c>
      <c r="G468" s="265" t="n">
        <v>47</v>
      </c>
      <c r="H468" s="265" t="n">
        <v>26</v>
      </c>
      <c r="I468" s="13" t="n"/>
      <c r="J468" s="13" t="n"/>
      <c r="K468" s="13" t="n"/>
      <c r="L468" s="13" t="n"/>
      <c r="M468" s="13" t="n"/>
      <c r="N468" s="13" t="n"/>
      <c r="O468" s="13" t="n"/>
      <c r="P468" s="13" t="n"/>
      <c r="Q468" s="13" t="n"/>
      <c r="R468" s="13" t="n"/>
      <c r="S468" s="13" t="n"/>
      <c r="T468" s="13" t="n"/>
      <c r="U468" s="13" t="n"/>
      <c r="V468" s="13" t="n"/>
      <c r="W468" s="13" t="n"/>
      <c r="X468" s="13" t="n"/>
      <c r="Y468" s="13" t="n"/>
      <c r="Z468" s="13" t="n"/>
    </row>
    <row r="469" ht="15.75" customHeight="1" s="303">
      <c r="A469" s="260" t="inlineStr">
        <is>
          <t>Нікітін Дмитро Олександрович</t>
        </is>
      </c>
      <c r="B469" s="260" t="inlineStr">
        <is>
          <t>асистент</t>
        </is>
      </c>
      <c r="C469" s="260" t="inlineStr">
        <is>
          <t>КІТАМ</t>
        </is>
      </c>
      <c r="D469" s="260" t="n"/>
      <c r="E469" s="262" t="n"/>
      <c r="F469" s="262" t="n">
        <v>0</v>
      </c>
      <c r="G469" s="262" t="n">
        <v>0</v>
      </c>
      <c r="H469" s="262" t="n">
        <v>0</v>
      </c>
      <c r="I469" s="13" t="n"/>
      <c r="J469" s="13" t="n"/>
      <c r="K469" s="13" t="n"/>
      <c r="L469" s="13" t="n"/>
      <c r="M469" s="13" t="n"/>
      <c r="N469" s="13" t="n"/>
      <c r="O469" s="13" t="n"/>
      <c r="P469" s="13" t="n"/>
      <c r="Q469" s="13" t="n"/>
      <c r="R469" s="13" t="n"/>
      <c r="S469" s="13" t="n"/>
      <c r="T469" s="13" t="n"/>
      <c r="U469" s="13" t="n"/>
      <c r="V469" s="13" t="n"/>
      <c r="W469" s="13" t="n"/>
      <c r="X469" s="13" t="n"/>
      <c r="Y469" s="13" t="n"/>
      <c r="Z469" s="13" t="n"/>
    </row>
    <row r="470" ht="15.75" customHeight="1" s="303">
      <c r="A470" s="263" t="inlineStr">
        <is>
          <t>Нікітіна Людмила Олексіївна</t>
        </is>
      </c>
      <c r="B470" s="263" t="inlineStr">
        <is>
          <t>доцент (сумісник)</t>
        </is>
      </c>
      <c r="C470" s="263" t="inlineStr">
        <is>
          <t>ЕОМ</t>
        </is>
      </c>
      <c r="D470" s="263" t="n"/>
      <c r="E470" s="265" t="n"/>
      <c r="F470" s="265" t="n">
        <v>0</v>
      </c>
      <c r="G470" s="265" t="n">
        <v>0</v>
      </c>
      <c r="H470" s="265" t="n">
        <v>0</v>
      </c>
      <c r="I470" s="13" t="n"/>
      <c r="J470" s="13" t="n"/>
      <c r="K470" s="13" t="n"/>
      <c r="L470" s="13" t="n"/>
      <c r="M470" s="13" t="n"/>
      <c r="N470" s="13" t="n"/>
      <c r="O470" s="13" t="n"/>
      <c r="P470" s="13" t="n"/>
      <c r="Q470" s="13" t="n"/>
      <c r="R470" s="13" t="n"/>
      <c r="S470" s="13" t="n"/>
      <c r="T470" s="13" t="n"/>
      <c r="U470" s="13" t="n"/>
      <c r="V470" s="13" t="n"/>
      <c r="W470" s="13" t="n"/>
      <c r="X470" s="13" t="n"/>
      <c r="Y470" s="13" t="n"/>
      <c r="Z470" s="13" t="n"/>
    </row>
    <row r="471" ht="15.75" customHeight="1" s="303">
      <c r="A471" s="260" t="inlineStr">
        <is>
          <t>Новіков Олексій Валентинович</t>
        </is>
      </c>
      <c r="B471" s="260" t="inlineStr">
        <is>
          <t>ст. викл.</t>
        </is>
      </c>
      <c r="C471" s="260" t="inlineStr">
        <is>
          <t>ІМ</t>
        </is>
      </c>
      <c r="D471" s="260" t="n"/>
      <c r="E471" s="262" t="n"/>
      <c r="F471" s="262" t="n">
        <v>0</v>
      </c>
      <c r="G471" s="262" t="n">
        <v>0</v>
      </c>
      <c r="H471" s="262" t="n">
        <v>0</v>
      </c>
      <c r="I471" s="13" t="n"/>
      <c r="J471" s="13" t="n"/>
      <c r="K471" s="13" t="n"/>
      <c r="L471" s="13" t="n"/>
      <c r="M471" s="13" t="n"/>
      <c r="N471" s="13" t="n"/>
      <c r="O471" s="13" t="n"/>
      <c r="P471" s="13" t="n"/>
      <c r="Q471" s="13" t="n"/>
      <c r="R471" s="13" t="n"/>
      <c r="S471" s="13" t="n"/>
      <c r="T471" s="13" t="n"/>
      <c r="U471" s="13" t="n"/>
      <c r="V471" s="13" t="n"/>
      <c r="W471" s="13" t="n"/>
      <c r="X471" s="13" t="n"/>
      <c r="Y471" s="13" t="n"/>
      <c r="Z471" s="13" t="n"/>
    </row>
    <row r="472" ht="15.75" customHeight="1" s="303">
      <c r="A472" s="263" t="inlineStr">
        <is>
          <t>Новіков Юрій Сергійович</t>
        </is>
      </c>
      <c r="B472" s="263" t="inlineStr">
        <is>
          <t>ст. викл.</t>
        </is>
      </c>
      <c r="C472" s="263" t="inlineStr">
        <is>
          <t>ПІ</t>
        </is>
      </c>
      <c r="D472" s="263" t="n"/>
      <c r="E472" s="265" t="n"/>
      <c r="F472" s="265" t="n">
        <v>0</v>
      </c>
      <c r="G472" s="265" t="n">
        <v>0</v>
      </c>
      <c r="H472" s="265" t="n">
        <v>0</v>
      </c>
      <c r="I472" s="13" t="n"/>
      <c r="J472" s="13" t="n"/>
      <c r="K472" s="13" t="n"/>
      <c r="L472" s="13" t="n"/>
      <c r="M472" s="13" t="n"/>
      <c r="N472" s="13" t="n"/>
      <c r="O472" s="13" t="n"/>
      <c r="P472" s="13" t="n"/>
      <c r="Q472" s="13" t="n"/>
      <c r="R472" s="13" t="n"/>
      <c r="S472" s="13" t="n"/>
      <c r="T472" s="13" t="n"/>
      <c r="U472" s="13" t="n"/>
      <c r="V472" s="13" t="n"/>
      <c r="W472" s="13" t="n"/>
      <c r="X472" s="13" t="n"/>
      <c r="Y472" s="13" t="n"/>
      <c r="Z472" s="13" t="n"/>
    </row>
    <row r="473" ht="15.75" customHeight="1" s="303">
      <c r="A473" s="260" t="inlineStr">
        <is>
          <t>Новоселов Сергій Павлович</t>
        </is>
      </c>
      <c r="B473" s="260" t="inlineStr">
        <is>
          <t>професор</t>
        </is>
      </c>
      <c r="C473" s="260" t="inlineStr">
        <is>
          <t>КІТАМ</t>
        </is>
      </c>
      <c r="D473" s="260" t="n"/>
      <c r="E473" s="261" t="n">
        <v>57201604404</v>
      </c>
      <c r="F473" s="262" t="n">
        <v>4</v>
      </c>
      <c r="G473" s="262" t="n">
        <v>10</v>
      </c>
      <c r="H473" s="262" t="n">
        <v>32</v>
      </c>
      <c r="I473" s="13" t="n"/>
      <c r="J473" s="13" t="n"/>
      <c r="K473" s="13" t="n"/>
      <c r="L473" s="13" t="n"/>
      <c r="M473" s="13" t="n"/>
      <c r="N473" s="13" t="n"/>
      <c r="O473" s="13" t="n"/>
      <c r="P473" s="13" t="n"/>
      <c r="Q473" s="13" t="n"/>
      <c r="R473" s="13" t="n"/>
      <c r="S473" s="13" t="n"/>
      <c r="T473" s="13" t="n"/>
      <c r="U473" s="13" t="n"/>
      <c r="V473" s="13" t="n"/>
      <c r="W473" s="13" t="n"/>
      <c r="X473" s="13" t="n"/>
      <c r="Y473" s="13" t="n"/>
      <c r="Z473" s="13" t="n"/>
    </row>
    <row r="474" ht="15.75" customHeight="1" s="303">
      <c r="A474" s="263" t="inlineStr">
        <is>
          <t>Норік Лариса Олексіївна</t>
        </is>
      </c>
      <c r="B474" s="263" t="inlineStr">
        <is>
          <t>доцент (сумісник)</t>
        </is>
      </c>
      <c r="C474" s="263" t="inlineStr">
        <is>
          <t>ВМ</t>
        </is>
      </c>
      <c r="D474" s="263" t="n"/>
      <c r="E474" s="265" t="n"/>
      <c r="F474" s="265" t="n">
        <v>0</v>
      </c>
      <c r="G474" s="265" t="n">
        <v>0</v>
      </c>
      <c r="H474" s="265" t="n">
        <v>0</v>
      </c>
      <c r="I474" s="13" t="n"/>
      <c r="J474" s="13" t="n"/>
      <c r="K474" s="13" t="n"/>
      <c r="L474" s="13" t="n"/>
      <c r="M474" s="13" t="n"/>
      <c r="N474" s="13" t="n"/>
      <c r="O474" s="13" t="n"/>
      <c r="P474" s="13" t="n"/>
      <c r="Q474" s="13" t="n"/>
      <c r="R474" s="13" t="n"/>
      <c r="S474" s="13" t="n"/>
      <c r="T474" s="13" t="n"/>
      <c r="U474" s="13" t="n"/>
      <c r="V474" s="13" t="n"/>
      <c r="W474" s="13" t="n"/>
      <c r="X474" s="13" t="n"/>
      <c r="Y474" s="13" t="n"/>
      <c r="Z474" s="13" t="n"/>
    </row>
    <row r="475" ht="15.75" customHeight="1" s="303">
      <c r="A475" s="260" t="inlineStr">
        <is>
          <t>Носатова Віталія Миколаївна</t>
        </is>
      </c>
      <c r="B475" s="260" t="inlineStr">
        <is>
          <t>ст. викл.</t>
        </is>
      </c>
      <c r="C475" s="260" t="inlineStr">
        <is>
          <t>МП</t>
        </is>
      </c>
      <c r="D475" s="260" t="n"/>
      <c r="E475" s="262" t="n"/>
      <c r="F475" s="262" t="n">
        <v>0</v>
      </c>
      <c r="G475" s="262" t="n">
        <v>0</v>
      </c>
      <c r="H475" s="262" t="n">
        <v>0</v>
      </c>
      <c r="I475" s="13" t="n"/>
      <c r="J475" s="13" t="n"/>
      <c r="K475" s="13" t="n"/>
      <c r="L475" s="13" t="n"/>
      <c r="M475" s="13" t="n"/>
      <c r="N475" s="13" t="n"/>
      <c r="O475" s="13" t="n"/>
      <c r="P475" s="13" t="n"/>
      <c r="Q475" s="13" t="n"/>
      <c r="R475" s="13" t="n"/>
      <c r="S475" s="13" t="n"/>
      <c r="T475" s="13" t="n"/>
      <c r="U475" s="13" t="n"/>
      <c r="V475" s="13" t="n"/>
      <c r="W475" s="13" t="n"/>
      <c r="X475" s="13" t="n"/>
      <c r="Y475" s="13" t="n"/>
      <c r="Z475" s="13" t="n"/>
    </row>
    <row r="476" ht="15.75" customHeight="1" s="303">
      <c r="A476" s="263" t="inlineStr">
        <is>
          <t>Носик Андрій Михайлович</t>
        </is>
      </c>
      <c r="B476" s="263" t="inlineStr">
        <is>
          <t>ст. викл. (сумісник)</t>
        </is>
      </c>
      <c r="C476" s="263" t="inlineStr">
        <is>
          <t>ЕОМ</t>
        </is>
      </c>
      <c r="D476" s="263" t="n"/>
      <c r="E476" s="265" t="n"/>
      <c r="F476" s="265" t="n">
        <v>0</v>
      </c>
      <c r="G476" s="265" t="n">
        <v>2</v>
      </c>
      <c r="H476" s="265" t="n">
        <v>0</v>
      </c>
      <c r="I476" s="13" t="n"/>
      <c r="J476" s="13" t="n"/>
      <c r="K476" s="13" t="n"/>
      <c r="L476" s="13" t="n"/>
      <c r="M476" s="13" t="n"/>
      <c r="N476" s="13" t="n"/>
      <c r="O476" s="13" t="n"/>
      <c r="P476" s="13" t="n"/>
      <c r="Q476" s="13" t="n"/>
      <c r="R476" s="13" t="n"/>
      <c r="S476" s="13" t="n"/>
      <c r="T476" s="13" t="n"/>
      <c r="U476" s="13" t="n"/>
      <c r="V476" s="13" t="n"/>
      <c r="W476" s="13" t="n"/>
      <c r="X476" s="13" t="n"/>
      <c r="Y476" s="13" t="n"/>
      <c r="Z476" s="13" t="n"/>
    </row>
    <row r="477" ht="15.75" customHeight="1" s="303">
      <c r="A477" s="260" t="inlineStr">
        <is>
          <t>Носирєва Олена Валеріївна</t>
        </is>
      </c>
      <c r="B477" s="260" t="inlineStr">
        <is>
          <t>ст. викл.</t>
        </is>
      </c>
      <c r="C477" s="260" t="inlineStr">
        <is>
          <t>МП</t>
        </is>
      </c>
      <c r="D477" s="260" t="n"/>
      <c r="E477" s="262" t="n"/>
      <c r="F477" s="262" t="n">
        <v>0</v>
      </c>
      <c r="G477" s="262" t="n">
        <v>0</v>
      </c>
      <c r="H477" s="262" t="n">
        <v>0</v>
      </c>
      <c r="I477" s="13" t="n"/>
      <c r="J477" s="13" t="n"/>
      <c r="K477" s="13" t="n"/>
      <c r="L477" s="13" t="n"/>
      <c r="M477" s="13" t="n"/>
      <c r="N477" s="13" t="n"/>
      <c r="O477" s="13" t="n"/>
      <c r="P477" s="13" t="n"/>
      <c r="Q477" s="13" t="n"/>
      <c r="R477" s="13" t="n"/>
      <c r="S477" s="13" t="n"/>
      <c r="T477" s="13" t="n"/>
      <c r="U477" s="13" t="n"/>
      <c r="V477" s="13" t="n"/>
      <c r="W477" s="13" t="n"/>
      <c r="X477" s="13" t="n"/>
      <c r="Y477" s="13" t="n"/>
      <c r="Z477" s="13" t="n"/>
    </row>
    <row r="478" ht="15.75" customHeight="1" s="303">
      <c r="A478" s="263" t="inlineStr">
        <is>
          <t>Носова Тетяна Вiталiївна</t>
        </is>
      </c>
      <c r="B478" s="263" t="inlineStr">
        <is>
          <t>доцент</t>
        </is>
      </c>
      <c r="C478" s="263" t="inlineStr">
        <is>
          <t>БМІ</t>
        </is>
      </c>
      <c r="D478" s="263" t="n"/>
      <c r="E478" s="264" t="n">
        <v>57208026679</v>
      </c>
      <c r="F478" s="265" t="n">
        <v>1</v>
      </c>
      <c r="G478" s="265" t="n">
        <v>4</v>
      </c>
      <c r="H478" s="265" t="n">
        <v>1</v>
      </c>
      <c r="I478" s="13" t="n"/>
      <c r="J478" s="13" t="n"/>
      <c r="K478" s="13" t="n"/>
      <c r="L478" s="13" t="n"/>
      <c r="M478" s="13" t="n"/>
      <c r="N478" s="13" t="n"/>
      <c r="O478" s="13" t="n"/>
      <c r="P478" s="13" t="n"/>
      <c r="Q478" s="13" t="n"/>
      <c r="R478" s="13" t="n"/>
      <c r="S478" s="13" t="n"/>
      <c r="T478" s="13" t="n"/>
      <c r="U478" s="13" t="n"/>
      <c r="V478" s="13" t="n"/>
      <c r="W478" s="13" t="n"/>
      <c r="X478" s="13" t="n"/>
      <c r="Y478" s="13" t="n"/>
      <c r="Z478" s="13" t="n"/>
    </row>
    <row r="479" ht="15.75" customHeight="1" s="303">
      <c r="A479" s="260" t="inlineStr">
        <is>
          <t>Носова Яна Віталіївна</t>
        </is>
      </c>
      <c r="B479" s="260" t="inlineStr">
        <is>
          <t>асистент</t>
        </is>
      </c>
      <c r="C479" s="260" t="inlineStr">
        <is>
          <t>БМІ</t>
        </is>
      </c>
      <c r="D479" s="260" t="n"/>
      <c r="E479" s="261" t="n">
        <v>57105743600</v>
      </c>
      <c r="F479" s="262" t="n">
        <v>3</v>
      </c>
      <c r="G479" s="262" t="n">
        <v>17</v>
      </c>
      <c r="H479" s="262" t="n">
        <v>49</v>
      </c>
      <c r="I479" s="13" t="n"/>
      <c r="J479" s="13" t="n"/>
      <c r="K479" s="13" t="n"/>
      <c r="L479" s="13" t="n"/>
      <c r="M479" s="13" t="n"/>
      <c r="N479" s="13" t="n"/>
      <c r="O479" s="13" t="n"/>
      <c r="P479" s="13" t="n"/>
      <c r="Q479" s="13" t="n"/>
      <c r="R479" s="13" t="n"/>
      <c r="S479" s="13" t="n"/>
      <c r="T479" s="13" t="n"/>
      <c r="U479" s="13" t="n"/>
      <c r="V479" s="13" t="n"/>
      <c r="W479" s="13" t="n"/>
      <c r="X479" s="13" t="n"/>
      <c r="Y479" s="13" t="n"/>
      <c r="Z479" s="13" t="n"/>
    </row>
    <row r="480" ht="15.75" customHeight="1" s="303">
      <c r="A480" s="263" t="inlineStr">
        <is>
          <t>Обод Іван Іванович</t>
        </is>
      </c>
      <c r="B480" s="263" t="inlineStr">
        <is>
          <t>професор</t>
        </is>
      </c>
      <c r="C480" s="263" t="inlineStr">
        <is>
          <t>МТС</t>
        </is>
      </c>
      <c r="D480" s="263" t="n"/>
      <c r="E480" s="264" t="n">
        <v>6602185126</v>
      </c>
      <c r="F480" s="265" t="n">
        <v>9</v>
      </c>
      <c r="G480" s="265" t="n">
        <v>46</v>
      </c>
      <c r="H480" s="265" t="n">
        <v>179</v>
      </c>
      <c r="I480" s="13" t="n"/>
      <c r="J480" s="13" t="n"/>
      <c r="K480" s="13" t="n"/>
      <c r="L480" s="13" t="n"/>
      <c r="M480" s="13" t="n"/>
      <c r="N480" s="13" t="n"/>
      <c r="O480" s="13" t="n"/>
      <c r="P480" s="13" t="n"/>
      <c r="Q480" s="13" t="n"/>
      <c r="R480" s="13" t="n"/>
      <c r="S480" s="13" t="n"/>
      <c r="T480" s="13" t="n"/>
      <c r="U480" s="13" t="n"/>
      <c r="V480" s="13" t="n"/>
      <c r="W480" s="13" t="n"/>
      <c r="X480" s="13" t="n"/>
      <c r="Y480" s="13" t="n"/>
      <c r="Z480" s="13" t="n"/>
    </row>
    <row r="481" ht="15.75" customHeight="1" s="303">
      <c r="A481" s="260" t="inlineStr">
        <is>
          <t>Овезгельдиєв Ата Оразгельдийович</t>
        </is>
      </c>
      <c r="B481" s="260" t="inlineStr">
        <is>
          <t>професор</t>
        </is>
      </c>
      <c r="C481" s="260" t="inlineStr">
        <is>
          <t>СТ</t>
        </is>
      </c>
      <c r="D481" s="260" t="n"/>
      <c r="E481" s="261" t="n">
        <v>9533618500</v>
      </c>
      <c r="F481" s="262" t="n">
        <v>2</v>
      </c>
      <c r="G481" s="262" t="n">
        <v>13</v>
      </c>
      <c r="H481" s="262" t="n">
        <v>18</v>
      </c>
      <c r="I481" s="13" t="n"/>
      <c r="J481" s="13" t="n"/>
      <c r="K481" s="13" t="n"/>
      <c r="L481" s="13" t="n"/>
      <c r="M481" s="13" t="n"/>
      <c r="N481" s="13" t="n"/>
      <c r="O481" s="13" t="n"/>
      <c r="P481" s="13" t="n"/>
      <c r="Q481" s="13" t="n"/>
      <c r="R481" s="13" t="n"/>
      <c r="S481" s="13" t="n"/>
      <c r="T481" s="13" t="n"/>
      <c r="U481" s="13" t="n"/>
      <c r="V481" s="13" t="n"/>
      <c r="W481" s="13" t="n"/>
      <c r="X481" s="13" t="n"/>
      <c r="Y481" s="13" t="n"/>
      <c r="Z481" s="13" t="n"/>
    </row>
    <row r="482" ht="15.75" customHeight="1" s="303">
      <c r="A482" s="263" t="inlineStr">
        <is>
          <t>Овсюченко Юрій Вікторович</t>
        </is>
      </c>
      <c r="B482" s="263" t="inlineStr">
        <is>
          <t>доцент</t>
        </is>
      </c>
      <c r="C482" s="263" t="inlineStr">
        <is>
          <t>ЕК</t>
        </is>
      </c>
      <c r="D482" s="263" t="n"/>
      <c r="E482" s="265" t="n"/>
      <c r="F482" s="265" t="n">
        <v>0</v>
      </c>
      <c r="G482" s="265" t="n">
        <v>0</v>
      </c>
      <c r="H482" s="265" t="n">
        <v>0</v>
      </c>
      <c r="I482" s="13" t="n"/>
      <c r="J482" s="13" t="n"/>
      <c r="K482" s="13" t="n"/>
      <c r="L482" s="13" t="n"/>
      <c r="M482" s="13" t="n"/>
      <c r="N482" s="13" t="n"/>
      <c r="O482" s="13" t="n"/>
      <c r="P482" s="13" t="n"/>
      <c r="Q482" s="13" t="n"/>
      <c r="R482" s="13" t="n"/>
      <c r="S482" s="13" t="n"/>
      <c r="T482" s="13" t="n"/>
      <c r="U482" s="13" t="n"/>
      <c r="V482" s="13" t="n"/>
      <c r="W482" s="13" t="n"/>
      <c r="X482" s="13" t="n"/>
      <c r="Y482" s="13" t="n"/>
      <c r="Z482" s="13" t="n"/>
    </row>
    <row r="483" ht="15.75" customHeight="1" s="303">
      <c r="A483" s="260" t="inlineStr">
        <is>
          <t>Овчаренко Костянтин Сергійович</t>
        </is>
      </c>
      <c r="B483" s="260" t="inlineStr">
        <is>
          <t>асистент</t>
        </is>
      </c>
      <c r="C483" s="260" t="inlineStr">
        <is>
          <t>БМІ</t>
        </is>
      </c>
      <c r="D483" s="260" t="n"/>
      <c r="E483" s="262" t="n"/>
      <c r="F483" s="262" t="n">
        <v>0</v>
      </c>
      <c r="G483" s="262" t="n">
        <v>0</v>
      </c>
      <c r="H483" s="262" t="n">
        <v>0</v>
      </c>
      <c r="I483" s="13" t="n"/>
      <c r="J483" s="13" t="n"/>
      <c r="K483" s="13" t="n"/>
      <c r="L483" s="13" t="n"/>
      <c r="M483" s="13" t="n"/>
      <c r="N483" s="13" t="n"/>
      <c r="O483" s="13" t="n"/>
      <c r="P483" s="13" t="n"/>
      <c r="Q483" s="13" t="n"/>
      <c r="R483" s="13" t="n"/>
      <c r="S483" s="13" t="n"/>
      <c r="T483" s="13" t="n"/>
      <c r="U483" s="13" t="n"/>
      <c r="V483" s="13" t="n"/>
      <c r="W483" s="13" t="n"/>
      <c r="X483" s="13" t="n"/>
      <c r="Y483" s="13" t="n"/>
      <c r="Z483" s="13" t="n"/>
    </row>
    <row r="484" ht="15.75" customHeight="1" s="303">
      <c r="A484" s="263" t="inlineStr">
        <is>
          <t>Огар Валерій Іванович</t>
        </is>
      </c>
      <c r="B484" s="263" t="inlineStr">
        <is>
          <t>доцент</t>
        </is>
      </c>
      <c r="C484" s="263" t="inlineStr">
        <is>
          <t>КРіСТЗІ</t>
        </is>
      </c>
      <c r="D484" s="263" t="n"/>
      <c r="E484" s="264" t="n">
        <v>6506997466</v>
      </c>
      <c r="F484" s="265" t="n">
        <v>1</v>
      </c>
      <c r="G484" s="265" t="n">
        <v>6</v>
      </c>
      <c r="H484" s="265" t="n">
        <v>2</v>
      </c>
      <c r="I484" s="13" t="n"/>
      <c r="J484" s="13" t="n"/>
      <c r="K484" s="13" t="n"/>
      <c r="L484" s="13" t="n"/>
      <c r="M484" s="13" t="n"/>
      <c r="N484" s="13" t="n"/>
      <c r="O484" s="13" t="n"/>
      <c r="P484" s="13" t="n"/>
      <c r="Q484" s="13" t="n"/>
      <c r="R484" s="13" t="n"/>
      <c r="S484" s="13" t="n"/>
      <c r="T484" s="13" t="n"/>
      <c r="U484" s="13" t="n"/>
      <c r="V484" s="13" t="n"/>
      <c r="W484" s="13" t="n"/>
      <c r="X484" s="13" t="n"/>
      <c r="Y484" s="13" t="n"/>
      <c r="Z484" s="13" t="n"/>
    </row>
    <row r="485" ht="15.75" customHeight="1" s="303">
      <c r="A485" s="260" t="inlineStr">
        <is>
          <t>Одаренко Євген Миколайович</t>
        </is>
      </c>
      <c r="B485" s="260" t="inlineStr">
        <is>
          <t>професор</t>
        </is>
      </c>
      <c r="C485" s="260" t="inlineStr">
        <is>
          <t>ФОЕТ</t>
        </is>
      </c>
      <c r="D485" s="260" t="n"/>
      <c r="E485" s="261" t="n">
        <v>55940519400</v>
      </c>
      <c r="F485" s="262" t="n">
        <v>6</v>
      </c>
      <c r="G485" s="262" t="n">
        <v>68</v>
      </c>
      <c r="H485" s="262" t="n">
        <v>85</v>
      </c>
      <c r="I485" s="13" t="n"/>
      <c r="J485" s="13" t="n"/>
      <c r="K485" s="13" t="n"/>
      <c r="L485" s="13" t="n"/>
      <c r="M485" s="13" t="n"/>
      <c r="N485" s="13" t="n"/>
      <c r="O485" s="13" t="n"/>
      <c r="P485" s="13" t="n"/>
      <c r="Q485" s="13" t="n"/>
      <c r="R485" s="13" t="n"/>
      <c r="S485" s="13" t="n"/>
      <c r="T485" s="13" t="n"/>
      <c r="U485" s="13" t="n"/>
      <c r="V485" s="13" t="n"/>
      <c r="W485" s="13" t="n"/>
      <c r="X485" s="13" t="n"/>
      <c r="Y485" s="13" t="n"/>
      <c r="Z485" s="13" t="n"/>
    </row>
    <row r="486" ht="15.75" customHeight="1" s="303">
      <c r="A486" s="263" t="inlineStr">
        <is>
          <t>Озерська Ганна Вячеславівна</t>
        </is>
      </c>
      <c r="B486" s="263" t="inlineStr">
        <is>
          <t>доцент</t>
        </is>
      </c>
      <c r="C486" s="263" t="inlineStr">
        <is>
          <t>ЕК</t>
        </is>
      </c>
      <c r="D486" s="263" t="n"/>
      <c r="E486" s="265" t="n"/>
      <c r="F486" s="265" t="n">
        <v>0</v>
      </c>
      <c r="G486" s="265" t="n">
        <v>0</v>
      </c>
      <c r="H486" s="265" t="n">
        <v>0</v>
      </c>
      <c r="I486" s="13" t="n"/>
      <c r="J486" s="13" t="n"/>
      <c r="K486" s="13" t="n"/>
      <c r="L486" s="13" t="n"/>
      <c r="M486" s="13" t="n"/>
      <c r="N486" s="13" t="n"/>
      <c r="O486" s="13" t="n"/>
      <c r="P486" s="13" t="n"/>
      <c r="Q486" s="13" t="n"/>
      <c r="R486" s="13" t="n"/>
      <c r="S486" s="13" t="n"/>
      <c r="T486" s="13" t="n"/>
      <c r="U486" s="13" t="n"/>
      <c r="V486" s="13" t="n"/>
      <c r="W486" s="13" t="n"/>
      <c r="X486" s="13" t="n"/>
      <c r="Y486" s="13" t="n"/>
      <c r="Z486" s="13" t="n"/>
    </row>
    <row r="487" ht="15.75" customHeight="1" s="303">
      <c r="A487" s="260" t="inlineStr">
        <is>
          <t>Олейніков Анатолій Миколайович</t>
        </is>
      </c>
      <c r="B487" s="260" t="inlineStr">
        <is>
          <t>професор</t>
        </is>
      </c>
      <c r="C487" s="260" t="inlineStr">
        <is>
          <t>КРіСТЗІ</t>
        </is>
      </c>
      <c r="D487" s="260" t="n"/>
      <c r="E487" s="261" t="n">
        <v>6603248549</v>
      </c>
      <c r="F487" s="262" t="n">
        <v>6</v>
      </c>
      <c r="G487" s="262" t="n">
        <v>19</v>
      </c>
      <c r="H487" s="262" t="n">
        <v>243</v>
      </c>
      <c r="I487" s="13" t="n"/>
      <c r="J487" s="13" t="n"/>
      <c r="K487" s="13" t="n"/>
      <c r="L487" s="13" t="n"/>
      <c r="M487" s="13" t="n"/>
      <c r="N487" s="13" t="n"/>
      <c r="O487" s="13" t="n"/>
      <c r="P487" s="13" t="n"/>
      <c r="Q487" s="13" t="n"/>
      <c r="R487" s="13" t="n"/>
      <c r="S487" s="13" t="n"/>
      <c r="T487" s="13" t="n"/>
      <c r="U487" s="13" t="n"/>
      <c r="V487" s="13" t="n"/>
      <c r="W487" s="13" t="n"/>
      <c r="X487" s="13" t="n"/>
      <c r="Y487" s="13" t="n"/>
      <c r="Z487" s="13" t="n"/>
    </row>
    <row r="488" ht="15.75" customHeight="1" s="303">
      <c r="A488" s="263" t="inlineStr">
        <is>
          <t>Олейніков Володимир Миколайович</t>
        </is>
      </c>
      <c r="B488" s="263" t="inlineStr">
        <is>
          <t>професор</t>
        </is>
      </c>
      <c r="C488" s="263" t="inlineStr">
        <is>
          <t>МІРЕС</t>
        </is>
      </c>
      <c r="D488" s="263" t="n"/>
      <c r="E488" s="264" t="n">
        <v>9535153800</v>
      </c>
      <c r="F488" s="265" t="n">
        <v>4</v>
      </c>
      <c r="G488" s="265" t="n">
        <v>19</v>
      </c>
      <c r="H488" s="265" t="n">
        <v>33</v>
      </c>
      <c r="I488" s="13" t="n"/>
      <c r="J488" s="13" t="n"/>
      <c r="K488" s="13" t="n"/>
      <c r="L488" s="13" t="n"/>
      <c r="M488" s="13" t="n"/>
      <c r="N488" s="13" t="n"/>
      <c r="O488" s="13" t="n"/>
      <c r="P488" s="13" t="n"/>
      <c r="Q488" s="13" t="n"/>
      <c r="R488" s="13" t="n"/>
      <c r="S488" s="13" t="n"/>
      <c r="T488" s="13" t="n"/>
      <c r="U488" s="13" t="n"/>
      <c r="V488" s="13" t="n"/>
      <c r="W488" s="13" t="n"/>
      <c r="X488" s="13" t="n"/>
      <c r="Y488" s="13" t="n"/>
      <c r="Z488" s="13" t="n"/>
    </row>
    <row r="489" ht="15.75" customHeight="1" s="303">
      <c r="A489" s="260" t="inlineStr">
        <is>
          <t>Олейнікова Олена Іванівна</t>
        </is>
      </c>
      <c r="B489" s="260" t="inlineStr">
        <is>
          <t>ст. викл.</t>
        </is>
      </c>
      <c r="C489" s="260" t="inlineStr">
        <is>
          <t>КРіСТЗІ</t>
        </is>
      </c>
      <c r="D489" s="260" t="n"/>
      <c r="E489" s="261" t="n">
        <v>57008903400</v>
      </c>
      <c r="F489" s="262" t="n">
        <v>0</v>
      </c>
      <c r="G489" s="262" t="n">
        <v>1</v>
      </c>
      <c r="H489" s="262" t="n">
        <v>0</v>
      </c>
      <c r="I489" s="13" t="n"/>
      <c r="J489" s="13" t="n"/>
      <c r="K489" s="13" t="n"/>
      <c r="L489" s="13" t="n"/>
      <c r="M489" s="13" t="n"/>
      <c r="N489" s="13" t="n"/>
      <c r="O489" s="13" t="n"/>
      <c r="P489" s="13" t="n"/>
      <c r="Q489" s="13" t="n"/>
      <c r="R489" s="13" t="n"/>
      <c r="S489" s="13" t="n"/>
      <c r="T489" s="13" t="n"/>
      <c r="U489" s="13" t="n"/>
      <c r="V489" s="13" t="n"/>
      <c r="W489" s="13" t="n"/>
      <c r="X489" s="13" t="n"/>
      <c r="Y489" s="13" t="n"/>
      <c r="Z489" s="13" t="n"/>
    </row>
    <row r="490" ht="15.75" customHeight="1" s="303">
      <c r="A490" s="263" t="inlineStr">
        <is>
          <t>Олександров Юрій Миколайович</t>
        </is>
      </c>
      <c r="B490" s="263" t="inlineStr">
        <is>
          <t>професор</t>
        </is>
      </c>
      <c r="C490" s="263" t="inlineStr">
        <is>
          <t>КІТАМ</t>
        </is>
      </c>
      <c r="D490" s="263" t="n"/>
      <c r="E490" s="264" t="n">
        <v>7006546248</v>
      </c>
      <c r="F490" s="265" t="n">
        <v>1</v>
      </c>
      <c r="G490" s="265" t="n">
        <v>13</v>
      </c>
      <c r="H490" s="265" t="n">
        <v>5</v>
      </c>
      <c r="I490" s="13" t="n"/>
      <c r="J490" s="13" t="n"/>
      <c r="K490" s="13" t="n"/>
      <c r="L490" s="13" t="n"/>
      <c r="M490" s="13" t="n"/>
      <c r="N490" s="13" t="n"/>
      <c r="O490" s="13" t="n"/>
      <c r="P490" s="13" t="n"/>
      <c r="Q490" s="13" t="n"/>
      <c r="R490" s="13" t="n"/>
      <c r="S490" s="13" t="n"/>
      <c r="T490" s="13" t="n"/>
      <c r="U490" s="13" t="n"/>
      <c r="V490" s="13" t="n"/>
      <c r="W490" s="13" t="n"/>
      <c r="X490" s="13" t="n"/>
      <c r="Y490" s="13" t="n"/>
      <c r="Z490" s="13" t="n"/>
    </row>
    <row r="491" ht="15.75" customHeight="1" s="303">
      <c r="A491" s="260" t="inlineStr">
        <is>
          <t>Олешко Інна Вікторівна</t>
        </is>
      </c>
      <c r="B491" s="260" t="inlineStr">
        <is>
          <t>ст. викл.</t>
        </is>
      </c>
      <c r="C491" s="260" t="inlineStr">
        <is>
          <t>БІТ</t>
        </is>
      </c>
      <c r="D491" s="260" t="n"/>
      <c r="E491" s="261" t="n">
        <v>57218951658</v>
      </c>
      <c r="F491" s="262" t="n">
        <v>1</v>
      </c>
      <c r="G491" s="262" t="n">
        <v>4</v>
      </c>
      <c r="H491" s="262" t="n">
        <v>3</v>
      </c>
      <c r="I491" s="13" t="n"/>
      <c r="J491" s="13" t="n"/>
      <c r="K491" s="13" t="n"/>
      <c r="L491" s="13" t="n"/>
      <c r="M491" s="13" t="n"/>
      <c r="N491" s="13" t="n"/>
      <c r="O491" s="13" t="n"/>
      <c r="P491" s="13" t="n"/>
      <c r="Q491" s="13" t="n"/>
      <c r="R491" s="13" t="n"/>
      <c r="S491" s="13" t="n"/>
      <c r="T491" s="13" t="n"/>
      <c r="U491" s="13" t="n"/>
      <c r="V491" s="13" t="n"/>
      <c r="W491" s="13" t="n"/>
      <c r="X491" s="13" t="n"/>
      <c r="Y491" s="13" t="n"/>
      <c r="Z491" s="13" t="n"/>
    </row>
    <row r="492" ht="15.75" customHeight="1" s="303">
      <c r="A492" s="263" t="inlineStr">
        <is>
          <t>Олізаренко Сергій Анатолійович</t>
        </is>
      </c>
      <c r="B492" s="263" t="inlineStr">
        <is>
          <t>професор</t>
        </is>
      </c>
      <c r="C492" s="263" t="inlineStr">
        <is>
          <t>ЕОМ</t>
        </is>
      </c>
      <c r="D492" s="263" t="n"/>
      <c r="E492" s="265" t="n"/>
      <c r="F492" s="265" t="n">
        <v>0</v>
      </c>
      <c r="G492" s="265" t="n">
        <v>0</v>
      </c>
      <c r="H492" s="265" t="n">
        <v>0</v>
      </c>
      <c r="I492" s="13" t="n"/>
      <c r="J492" s="13" t="n"/>
      <c r="K492" s="13" t="n"/>
      <c r="L492" s="13" t="n"/>
      <c r="M492" s="13" t="n"/>
      <c r="N492" s="13" t="n"/>
      <c r="O492" s="13" t="n"/>
      <c r="P492" s="13" t="n"/>
      <c r="Q492" s="13" t="n"/>
      <c r="R492" s="13" t="n"/>
      <c r="S492" s="13" t="n"/>
      <c r="T492" s="13" t="n"/>
      <c r="U492" s="13" t="n"/>
      <c r="V492" s="13" t="n"/>
      <c r="W492" s="13" t="n"/>
      <c r="X492" s="13" t="n"/>
      <c r="Y492" s="13" t="n"/>
      <c r="Z492" s="13" t="n"/>
    </row>
    <row r="493" ht="15.75" customHeight="1" s="303">
      <c r="A493" s="260" t="inlineStr">
        <is>
          <t>Олійник Олександр Олександрович</t>
        </is>
      </c>
      <c r="B493" s="260" t="inlineStr">
        <is>
          <t>асистент</t>
        </is>
      </c>
      <c r="C493" s="260" t="inlineStr">
        <is>
          <t>ПІ</t>
        </is>
      </c>
      <c r="D493" s="260" t="n"/>
      <c r="E493" s="262" t="n"/>
      <c r="F493" s="262" t="n">
        <v>0</v>
      </c>
      <c r="G493" s="262" t="n">
        <v>0</v>
      </c>
      <c r="H493" s="262" t="n">
        <v>0</v>
      </c>
      <c r="I493" s="13" t="n"/>
      <c r="J493" s="13" t="n"/>
      <c r="K493" s="13" t="n"/>
      <c r="L493" s="13" t="n"/>
      <c r="M493" s="13" t="n"/>
      <c r="N493" s="13" t="n"/>
      <c r="O493" s="13" t="n"/>
      <c r="P493" s="13" t="n"/>
      <c r="Q493" s="13" t="n"/>
      <c r="R493" s="13" t="n"/>
      <c r="S493" s="13" t="n"/>
      <c r="T493" s="13" t="n"/>
      <c r="U493" s="13" t="n"/>
      <c r="V493" s="13" t="n"/>
      <c r="W493" s="13" t="n"/>
      <c r="X493" s="13" t="n"/>
      <c r="Y493" s="13" t="n"/>
      <c r="Z493" s="13" t="n"/>
    </row>
    <row r="494" ht="15.75" customHeight="1" s="303">
      <c r="A494" s="263" t="inlineStr">
        <is>
          <t>Олійник Олена Володимирівна</t>
        </is>
      </c>
      <c r="B494" s="263" t="inlineStr">
        <is>
          <t>ст. викл.</t>
        </is>
      </c>
      <c r="C494" s="263" t="inlineStr">
        <is>
          <t>ПІ</t>
        </is>
      </c>
      <c r="D494" s="263" t="n"/>
      <c r="E494" s="265" t="n"/>
      <c r="F494" s="265" t="n">
        <v>0</v>
      </c>
      <c r="G494" s="265" t="n">
        <v>0</v>
      </c>
      <c r="H494" s="265" t="n">
        <v>0</v>
      </c>
      <c r="I494" s="13" t="n"/>
      <c r="J494" s="13" t="n"/>
      <c r="K494" s="13" t="n"/>
      <c r="L494" s="13" t="n"/>
      <c r="M494" s="13" t="n"/>
      <c r="N494" s="13" t="n"/>
      <c r="O494" s="13" t="n"/>
      <c r="P494" s="13" t="n"/>
      <c r="Q494" s="13" t="n"/>
      <c r="R494" s="13" t="n"/>
      <c r="S494" s="13" t="n"/>
      <c r="T494" s="13" t="n"/>
      <c r="U494" s="13" t="n"/>
      <c r="V494" s="13" t="n"/>
      <c r="W494" s="13" t="n"/>
      <c r="X494" s="13" t="n"/>
      <c r="Y494" s="13" t="n"/>
      <c r="Z494" s="13" t="n"/>
    </row>
    <row r="495" ht="15.75" customHeight="1" s="303">
      <c r="A495" s="260" t="inlineStr">
        <is>
          <t>Олійников Роман Васильович</t>
        </is>
      </c>
      <c r="B495" s="260" t="inlineStr">
        <is>
          <t>професор (сумісник)</t>
        </is>
      </c>
      <c r="C495" s="260" t="inlineStr">
        <is>
          <t>БІТ</t>
        </is>
      </c>
      <c r="D495" s="260" t="n"/>
      <c r="E495" s="261" t="n">
        <v>36104503000</v>
      </c>
      <c r="F495" s="262" t="n">
        <v>8</v>
      </c>
      <c r="G495" s="262" t="n">
        <v>29</v>
      </c>
      <c r="H495" s="262" t="n">
        <v>694</v>
      </c>
      <c r="I495" s="13" t="n"/>
      <c r="J495" s="13" t="n"/>
      <c r="K495" s="13" t="n"/>
      <c r="L495" s="13" t="n"/>
      <c r="M495" s="13" t="n"/>
      <c r="N495" s="13" t="n"/>
      <c r="O495" s="13" t="n"/>
      <c r="P495" s="13" t="n"/>
      <c r="Q495" s="13" t="n"/>
      <c r="R495" s="13" t="n"/>
      <c r="S495" s="13" t="n"/>
      <c r="T495" s="13" t="n"/>
      <c r="U495" s="13" t="n"/>
      <c r="V495" s="13" t="n"/>
      <c r="W495" s="13" t="n"/>
      <c r="X495" s="13" t="n"/>
      <c r="Y495" s="13" t="n"/>
      <c r="Z495" s="13" t="n"/>
    </row>
    <row r="496" ht="15.75" customHeight="1" s="303">
      <c r="A496" s="263" t="inlineStr">
        <is>
          <t>Омаров Мурад Анвер Огли</t>
        </is>
      </c>
      <c r="B496" s="257" t="inlineStr">
        <is>
          <t>професор (сумісник)</t>
        </is>
      </c>
      <c r="C496" s="257" t="inlineStr">
        <is>
          <t>КІТАМ</t>
        </is>
      </c>
      <c r="D496" s="263" t="n"/>
      <c r="E496" s="264" t="n">
        <v>55659255500</v>
      </c>
      <c r="F496" s="265" t="n">
        <v>2</v>
      </c>
      <c r="G496" s="265" t="n">
        <v>12</v>
      </c>
      <c r="H496" s="265" t="n">
        <v>5</v>
      </c>
      <c r="I496" s="13" t="n"/>
      <c r="J496" s="13" t="n"/>
      <c r="K496" s="13" t="n"/>
      <c r="L496" s="13" t="n"/>
      <c r="M496" s="13" t="n"/>
      <c r="N496" s="13" t="n"/>
      <c r="O496" s="13" t="n"/>
      <c r="P496" s="13" t="n"/>
      <c r="Q496" s="13" t="n"/>
      <c r="R496" s="13" t="n"/>
      <c r="S496" s="13" t="n"/>
      <c r="T496" s="13" t="n"/>
      <c r="U496" s="13" t="n"/>
      <c r="V496" s="13" t="n"/>
      <c r="W496" s="13" t="n"/>
      <c r="X496" s="13" t="n"/>
      <c r="Y496" s="13" t="n"/>
      <c r="Z496" s="13" t="n"/>
    </row>
    <row r="497" ht="15.75" customHeight="1" s="303">
      <c r="A497" s="260" t="inlineStr">
        <is>
          <t>Омаров Шахін Анвер Огли</t>
        </is>
      </c>
      <c r="B497" s="260" t="inlineStr">
        <is>
          <t>професор</t>
        </is>
      </c>
      <c r="C497" s="260" t="inlineStr">
        <is>
          <t>КІТАМ</t>
        </is>
      </c>
      <c r="D497" s="260" t="n"/>
      <c r="E497" s="262" t="n"/>
      <c r="F497" s="262" t="n">
        <v>0</v>
      </c>
      <c r="G497" s="262" t="n">
        <v>0</v>
      </c>
      <c r="H497" s="262" t="n">
        <v>0</v>
      </c>
      <c r="I497" s="13" t="n"/>
      <c r="J497" s="13" t="n"/>
      <c r="K497" s="13" t="n"/>
      <c r="L497" s="13" t="n"/>
      <c r="M497" s="13" t="n"/>
      <c r="N497" s="13" t="n"/>
      <c r="O497" s="13" t="n"/>
      <c r="P497" s="13" t="n"/>
      <c r="Q497" s="13" t="n"/>
      <c r="R497" s="13" t="n"/>
      <c r="S497" s="13" t="n"/>
      <c r="T497" s="13" t="n"/>
      <c r="U497" s="13" t="n"/>
      <c r="V497" s="13" t="n"/>
      <c r="W497" s="13" t="n"/>
      <c r="X497" s="13" t="n"/>
      <c r="Y497" s="13" t="n"/>
      <c r="Z497" s="13" t="n"/>
    </row>
    <row r="498" ht="15.75" customHeight="1" s="303">
      <c r="A498" s="263" t="inlineStr">
        <is>
          <t>Омельченко Анатолій Васильович</t>
        </is>
      </c>
      <c r="B498" s="263" t="inlineStr">
        <is>
          <t>доцент</t>
        </is>
      </c>
      <c r="C498" s="263" t="inlineStr">
        <is>
          <t>ІМІ</t>
        </is>
      </c>
      <c r="D498" s="263" t="n"/>
      <c r="E498" s="264" t="n">
        <v>24723271500</v>
      </c>
      <c r="F498" s="265" t="n">
        <v>1</v>
      </c>
      <c r="G498" s="265" t="n">
        <v>16</v>
      </c>
      <c r="H498" s="265" t="n">
        <v>3</v>
      </c>
      <c r="I498" s="13" t="n"/>
      <c r="J498" s="13" t="n"/>
      <c r="K498" s="13" t="n"/>
      <c r="L498" s="13" t="n"/>
      <c r="M498" s="13" t="n"/>
      <c r="N498" s="13" t="n"/>
      <c r="O498" s="13" t="n"/>
      <c r="P498" s="13" t="n"/>
      <c r="Q498" s="13" t="n"/>
      <c r="R498" s="13" t="n"/>
      <c r="S498" s="13" t="n"/>
      <c r="T498" s="13" t="n"/>
      <c r="U498" s="13" t="n"/>
      <c r="V498" s="13" t="n"/>
      <c r="W498" s="13" t="n"/>
      <c r="X498" s="13" t="n"/>
      <c r="Y498" s="13" t="n"/>
      <c r="Z498" s="13" t="n"/>
    </row>
    <row r="499" ht="15.75" customHeight="1" s="303">
      <c r="A499" s="260" t="inlineStr">
        <is>
          <t>Омельченко Вікторія Вікторівна</t>
        </is>
      </c>
      <c r="B499" s="260" t="inlineStr">
        <is>
          <t>доцент</t>
        </is>
      </c>
      <c r="C499" s="260" t="inlineStr">
        <is>
          <t>Філ.</t>
        </is>
      </c>
      <c r="D499" s="260" t="n"/>
      <c r="E499" s="262" t="n"/>
      <c r="F499" s="262" t="n">
        <v>0</v>
      </c>
      <c r="G499" s="262" t="n">
        <v>0</v>
      </c>
      <c r="H499" s="262" t="n">
        <v>0</v>
      </c>
      <c r="I499" s="13" t="n"/>
      <c r="J499" s="13" t="n"/>
      <c r="K499" s="13" t="n"/>
      <c r="L499" s="13" t="n"/>
      <c r="M499" s="13" t="n"/>
      <c r="N499" s="13" t="n"/>
      <c r="O499" s="13" t="n"/>
      <c r="P499" s="13" t="n"/>
      <c r="Q499" s="13" t="n"/>
      <c r="R499" s="13" t="n"/>
      <c r="S499" s="13" t="n"/>
      <c r="T499" s="13" t="n"/>
      <c r="U499" s="13" t="n"/>
      <c r="V499" s="13" t="n"/>
      <c r="W499" s="13" t="n"/>
      <c r="X499" s="13" t="n"/>
      <c r="Y499" s="13" t="n"/>
      <c r="Z499" s="13" t="n"/>
    </row>
    <row r="500" ht="15.75" customHeight="1" s="303">
      <c r="A500" s="263" t="inlineStr">
        <is>
          <t>Омельченко Сергій Васильович</t>
        </is>
      </c>
      <c r="B500" s="263" t="inlineStr">
        <is>
          <t>доцент</t>
        </is>
      </c>
      <c r="C500" s="263" t="inlineStr">
        <is>
          <t>ІМІ</t>
        </is>
      </c>
      <c r="D500" s="263" t="n"/>
      <c r="E500" s="265" t="n"/>
      <c r="F500" s="265" t="n">
        <v>0</v>
      </c>
      <c r="G500" s="265" t="n">
        <v>0</v>
      </c>
      <c r="H500" s="265" t="n">
        <v>0</v>
      </c>
      <c r="I500" s="13" t="n"/>
      <c r="J500" s="13" t="n"/>
      <c r="K500" s="13" t="n"/>
      <c r="L500" s="13" t="n"/>
      <c r="M500" s="13" t="n"/>
      <c r="N500" s="13" t="n"/>
      <c r="O500" s="13" t="n"/>
      <c r="P500" s="13" t="n"/>
      <c r="Q500" s="13" t="n"/>
      <c r="R500" s="13" t="n"/>
      <c r="S500" s="13" t="n"/>
      <c r="T500" s="13" t="n"/>
      <c r="U500" s="13" t="n"/>
      <c r="V500" s="13" t="n"/>
      <c r="W500" s="13" t="n"/>
      <c r="X500" s="13" t="n"/>
      <c r="Y500" s="13" t="n"/>
      <c r="Z500" s="13" t="n"/>
    </row>
    <row r="501" ht="15.75" customHeight="1" s="303">
      <c r="A501" s="260" t="inlineStr">
        <is>
          <t>Онищенко Андрій Анатолійович</t>
        </is>
      </c>
      <c r="B501" s="260" t="inlineStr">
        <is>
          <t>ст. викл.</t>
        </is>
      </c>
      <c r="C501" s="260" t="inlineStr">
        <is>
          <t>Фіз.</t>
        </is>
      </c>
      <c r="D501" s="260" t="n"/>
      <c r="E501" s="261" t="n">
        <v>56825402600</v>
      </c>
      <c r="F501" s="262" t="n">
        <v>1</v>
      </c>
      <c r="G501" s="262" t="n">
        <v>6</v>
      </c>
      <c r="H501" s="262" t="n">
        <v>2</v>
      </c>
      <c r="I501" s="13" t="n"/>
      <c r="J501" s="13" t="n"/>
      <c r="K501" s="13" t="n"/>
      <c r="L501" s="13" t="n"/>
      <c r="M501" s="13" t="n"/>
      <c r="N501" s="13" t="n"/>
      <c r="O501" s="13" t="n"/>
      <c r="P501" s="13" t="n"/>
      <c r="Q501" s="13" t="n"/>
      <c r="R501" s="13" t="n"/>
      <c r="S501" s="13" t="n"/>
      <c r="T501" s="13" t="n"/>
      <c r="U501" s="13" t="n"/>
      <c r="V501" s="13" t="n"/>
      <c r="W501" s="13" t="n"/>
      <c r="X501" s="13" t="n"/>
      <c r="Y501" s="13" t="n"/>
      <c r="Z501" s="13" t="n"/>
    </row>
    <row r="502" ht="15.75" customHeight="1" s="303">
      <c r="A502" s="257" t="inlineStr">
        <is>
          <t>Онищенко Костянтин Георгійович</t>
        </is>
      </c>
      <c r="B502" s="257" t="inlineStr">
        <is>
          <t>асистент</t>
        </is>
      </c>
      <c r="C502" s="257" t="inlineStr">
        <is>
          <t>ПІ</t>
        </is>
      </c>
      <c r="D502" s="257" t="n"/>
      <c r="E502" s="258" t="n">
        <v>57209338164</v>
      </c>
      <c r="F502" s="259" t="n">
        <v>0</v>
      </c>
      <c r="G502" s="259" t="n">
        <v>1</v>
      </c>
      <c r="H502" s="259" t="n">
        <v>0</v>
      </c>
      <c r="I502" s="13" t="n"/>
      <c r="J502" s="13" t="n"/>
      <c r="K502" s="13" t="n"/>
      <c r="L502" s="13" t="n"/>
      <c r="M502" s="13" t="n"/>
      <c r="N502" s="13" t="n"/>
      <c r="O502" s="13" t="n"/>
      <c r="P502" s="13" t="n"/>
      <c r="Q502" s="13" t="n"/>
      <c r="R502" s="13" t="n"/>
      <c r="S502" s="13" t="n"/>
      <c r="T502" s="13" t="n"/>
      <c r="U502" s="13" t="n"/>
      <c r="V502" s="13" t="n"/>
      <c r="W502" s="13" t="n"/>
      <c r="X502" s="13" t="n"/>
      <c r="Y502" s="13" t="n"/>
      <c r="Z502" s="13" t="n"/>
    </row>
    <row r="503" ht="15.75" customHeight="1" s="303">
      <c r="A503" s="260" t="inlineStr">
        <is>
          <t>Орел Роман Петрович</t>
        </is>
      </c>
      <c r="B503" s="260" t="inlineStr">
        <is>
          <t>доцент</t>
        </is>
      </c>
      <c r="C503" s="260" t="inlineStr">
        <is>
          <t>Фіз.</t>
        </is>
      </c>
      <c r="D503" s="260" t="n"/>
      <c r="E503" s="261" t="n">
        <v>57192680688</v>
      </c>
      <c r="F503" s="262" t="n">
        <v>0</v>
      </c>
      <c r="G503" s="262" t="n">
        <v>2</v>
      </c>
      <c r="H503" s="262" t="n">
        <v>0</v>
      </c>
      <c r="I503" s="13" t="n"/>
      <c r="J503" s="13" t="n"/>
      <c r="K503" s="13" t="n"/>
      <c r="L503" s="13" t="n"/>
      <c r="M503" s="13" t="n"/>
      <c r="N503" s="13" t="n"/>
      <c r="O503" s="13" t="n"/>
      <c r="P503" s="13" t="n"/>
      <c r="Q503" s="13" t="n"/>
      <c r="R503" s="13" t="n"/>
      <c r="S503" s="13" t="n"/>
      <c r="T503" s="13" t="n"/>
      <c r="U503" s="13" t="n"/>
      <c r="V503" s="13" t="n"/>
      <c r="W503" s="13" t="n"/>
      <c r="X503" s="13" t="n"/>
      <c r="Y503" s="13" t="n"/>
      <c r="Z503" s="13" t="n"/>
    </row>
    <row r="504" ht="15.75" customHeight="1" s="303">
      <c r="A504" s="263" t="inlineStr">
        <is>
          <t>Оршацька Наталя Володимирівна</t>
        </is>
      </c>
      <c r="B504" s="263" t="inlineStr">
        <is>
          <t>ст. викл.</t>
        </is>
      </c>
      <c r="C504" s="263" t="inlineStr">
        <is>
          <t>ФВС</t>
        </is>
      </c>
      <c r="D504" s="263" t="n"/>
      <c r="E504" s="265" t="n"/>
      <c r="F504" s="265" t="n">
        <v>0</v>
      </c>
      <c r="G504" s="265" t="n">
        <v>0</v>
      </c>
      <c r="H504" s="265" t="n">
        <v>0</v>
      </c>
      <c r="I504" s="13" t="n"/>
      <c r="J504" s="13" t="n"/>
      <c r="K504" s="13" t="n"/>
      <c r="L504" s="13" t="n"/>
      <c r="M504" s="13" t="n"/>
      <c r="N504" s="13" t="n"/>
      <c r="O504" s="13" t="n"/>
      <c r="P504" s="13" t="n"/>
      <c r="Q504" s="13" t="n"/>
      <c r="R504" s="13" t="n"/>
      <c r="S504" s="13" t="n"/>
      <c r="T504" s="13" t="n"/>
      <c r="U504" s="13" t="n"/>
      <c r="V504" s="13" t="n"/>
      <c r="W504" s="13" t="n"/>
      <c r="X504" s="13" t="n"/>
      <c r="Y504" s="13" t="n"/>
      <c r="Z504" s="13" t="n"/>
    </row>
    <row r="505" ht="15.75" customHeight="1" s="303">
      <c r="A505" s="260" t="inlineStr">
        <is>
          <t>Осика Олександр Федорович</t>
        </is>
      </c>
      <c r="B505" s="260" t="inlineStr">
        <is>
          <t>доцент</t>
        </is>
      </c>
      <c r="C505" s="260" t="inlineStr">
        <is>
          <t>ПІ</t>
        </is>
      </c>
      <c r="D505" s="260" t="n"/>
      <c r="E505" s="261" t="n">
        <v>7801330008</v>
      </c>
      <c r="F505" s="262" t="n">
        <v>0</v>
      </c>
      <c r="G505" s="262" t="n">
        <v>1</v>
      </c>
      <c r="H505" s="262" t="n">
        <v>0</v>
      </c>
      <c r="I505" s="13" t="n"/>
      <c r="J505" s="13" t="n"/>
      <c r="K505" s="13" t="n"/>
      <c r="L505" s="13" t="n"/>
      <c r="M505" s="13" t="n"/>
      <c r="N505" s="13" t="n"/>
      <c r="O505" s="13" t="n"/>
      <c r="P505" s="13" t="n"/>
      <c r="Q505" s="13" t="n"/>
      <c r="R505" s="13" t="n"/>
      <c r="S505" s="13" t="n"/>
      <c r="T505" s="13" t="n"/>
      <c r="U505" s="13" t="n"/>
      <c r="V505" s="13" t="n"/>
      <c r="W505" s="13" t="n"/>
      <c r="X505" s="13" t="n"/>
      <c r="Y505" s="13" t="n"/>
      <c r="Z505" s="13" t="n"/>
    </row>
    <row r="506" ht="15.75" customHeight="1" s="303">
      <c r="A506" s="263" t="inlineStr">
        <is>
          <t>Осіпов Віктор Миколайович</t>
        </is>
      </c>
      <c r="B506" s="263" t="inlineStr">
        <is>
          <t>ст. викл.</t>
        </is>
      </c>
      <c r="C506" s="263" t="inlineStr">
        <is>
          <t>ФВС</t>
        </is>
      </c>
      <c r="D506" s="263" t="n"/>
      <c r="E506" s="265" t="n"/>
      <c r="F506" s="265" t="n">
        <v>0</v>
      </c>
      <c r="G506" s="265" t="n">
        <v>0</v>
      </c>
      <c r="H506" s="265" t="n">
        <v>0</v>
      </c>
      <c r="I506" s="13" t="n"/>
      <c r="J506" s="13" t="n"/>
      <c r="K506" s="13" t="n"/>
      <c r="L506" s="13" t="n"/>
      <c r="M506" s="13" t="n"/>
      <c r="N506" s="13" t="n"/>
      <c r="O506" s="13" t="n"/>
      <c r="P506" s="13" t="n"/>
      <c r="Q506" s="13" t="n"/>
      <c r="R506" s="13" t="n"/>
      <c r="S506" s="13" t="n"/>
      <c r="T506" s="13" t="n"/>
      <c r="U506" s="13" t="n"/>
      <c r="V506" s="13" t="n"/>
      <c r="W506" s="13" t="n"/>
      <c r="X506" s="13" t="n"/>
      <c r="Y506" s="13" t="n"/>
      <c r="Z506" s="13" t="n"/>
    </row>
    <row r="507" ht="15.75" customHeight="1" s="303">
      <c r="A507" s="260" t="inlineStr">
        <is>
          <t>П`ятикоп Ірина Борисівна</t>
        </is>
      </c>
      <c r="B507" s="260" t="inlineStr">
        <is>
          <t>ст. викл.</t>
        </is>
      </c>
      <c r="C507" s="260" t="inlineStr">
        <is>
          <t>ІМ</t>
        </is>
      </c>
      <c r="D507" s="260" t="n"/>
      <c r="E507" s="262" t="n"/>
      <c r="F507" s="262" t="n">
        <v>0</v>
      </c>
      <c r="G507" s="262" t="n">
        <v>0</v>
      </c>
      <c r="H507" s="262" t="n">
        <v>0</v>
      </c>
      <c r="I507" s="13" t="n"/>
      <c r="J507" s="13" t="n"/>
      <c r="K507" s="13" t="n"/>
      <c r="L507" s="13" t="n"/>
      <c r="M507" s="13" t="n"/>
      <c r="N507" s="13" t="n"/>
      <c r="O507" s="13" t="n"/>
      <c r="P507" s="13" t="n"/>
      <c r="Q507" s="13" t="n"/>
      <c r="R507" s="13" t="n"/>
      <c r="S507" s="13" t="n"/>
      <c r="T507" s="13" t="n"/>
      <c r="U507" s="13" t="n"/>
      <c r="V507" s="13" t="n"/>
      <c r="W507" s="13" t="n"/>
      <c r="X507" s="13" t="n"/>
      <c r="Y507" s="13" t="n"/>
      <c r="Z507" s="13" t="n"/>
    </row>
    <row r="508" ht="15.75" customHeight="1" s="303">
      <c r="A508" s="263" t="inlineStr">
        <is>
          <t>Павленко Євген Петрович</t>
        </is>
      </c>
      <c r="B508" s="263" t="inlineStr">
        <is>
          <t>доцент (сумісник)</t>
        </is>
      </c>
      <c r="C508" s="263" t="inlineStr">
        <is>
          <t>ШІ, АПОТ</t>
        </is>
      </c>
      <c r="D508" s="263" t="n"/>
      <c r="E508" s="265" t="n"/>
      <c r="F508" s="265" t="n">
        <v>0</v>
      </c>
      <c r="G508" s="265" t="n">
        <v>0</v>
      </c>
      <c r="H508" s="265" t="n">
        <v>0</v>
      </c>
      <c r="I508" s="13" t="n"/>
      <c r="J508" s="13" t="n"/>
      <c r="K508" s="13" t="n"/>
      <c r="L508" s="13" t="n"/>
      <c r="M508" s="13" t="n"/>
      <c r="N508" s="13" t="n"/>
      <c r="O508" s="13" t="n"/>
      <c r="P508" s="13" t="n"/>
      <c r="Q508" s="13" t="n"/>
      <c r="R508" s="13" t="n"/>
      <c r="S508" s="13" t="n"/>
      <c r="T508" s="13" t="n"/>
      <c r="U508" s="13" t="n"/>
      <c r="V508" s="13" t="n"/>
      <c r="W508" s="13" t="n"/>
      <c r="X508" s="13" t="n"/>
      <c r="Y508" s="13" t="n"/>
      <c r="Z508" s="13" t="n"/>
    </row>
    <row r="509" ht="15.75" customHeight="1" s="303">
      <c r="A509" s="260" t="inlineStr">
        <is>
          <t>Павленко Юрій Федорович</t>
        </is>
      </c>
      <c r="B509" s="260" t="inlineStr">
        <is>
          <t>професор (сумісник)</t>
        </is>
      </c>
      <c r="C509" s="260" t="inlineStr">
        <is>
          <t>МТЕ</t>
        </is>
      </c>
      <c r="D509" s="260" t="n"/>
      <c r="E509" s="262" t="n"/>
      <c r="F509" s="262" t="n">
        <v>0</v>
      </c>
      <c r="G509" s="262" t="n">
        <v>0</v>
      </c>
      <c r="H509" s="262" t="n">
        <v>0</v>
      </c>
      <c r="I509" s="13" t="n"/>
      <c r="J509" s="13" t="n"/>
      <c r="K509" s="13" t="n"/>
      <c r="L509" s="13" t="n"/>
      <c r="M509" s="13" t="n"/>
      <c r="N509" s="13" t="n"/>
      <c r="O509" s="13" t="n"/>
      <c r="P509" s="13" t="n"/>
      <c r="Q509" s="13" t="n"/>
      <c r="R509" s="13" t="n"/>
      <c r="S509" s="13" t="n"/>
      <c r="T509" s="13" t="n"/>
      <c r="U509" s="13" t="n"/>
      <c r="V509" s="13" t="n"/>
      <c r="W509" s="13" t="n"/>
      <c r="X509" s="13" t="n"/>
      <c r="Y509" s="13" t="n"/>
      <c r="Z509" s="13" t="n"/>
    </row>
    <row r="510" ht="15.75" customHeight="1" s="303">
      <c r="A510" s="263" t="inlineStr">
        <is>
          <t>Павлов Павло Федорович</t>
        </is>
      </c>
      <c r="B510" s="263" t="inlineStr">
        <is>
          <t>ст. викл.</t>
        </is>
      </c>
      <c r="C510" s="263" t="inlineStr">
        <is>
          <t>ПрН</t>
        </is>
      </c>
      <c r="D510" s="263" t="n"/>
      <c r="E510" s="264" t="n">
        <v>7102831556</v>
      </c>
      <c r="F510" s="265" t="n">
        <v>4</v>
      </c>
      <c r="G510" s="265" t="n">
        <v>7</v>
      </c>
      <c r="H510" s="265" t="n">
        <v>52</v>
      </c>
      <c r="I510" s="13" t="n"/>
      <c r="J510" s="13" t="n"/>
      <c r="K510" s="13" t="n"/>
      <c r="L510" s="13" t="n"/>
      <c r="M510" s="13" t="n"/>
      <c r="N510" s="13" t="n"/>
      <c r="O510" s="13" t="n"/>
      <c r="P510" s="13" t="n"/>
      <c r="Q510" s="13" t="n"/>
      <c r="R510" s="13" t="n"/>
      <c r="S510" s="13" t="n"/>
      <c r="T510" s="13" t="n"/>
      <c r="U510" s="13" t="n"/>
      <c r="V510" s="13" t="n"/>
      <c r="W510" s="13" t="n"/>
      <c r="X510" s="13" t="n"/>
      <c r="Y510" s="13" t="n"/>
      <c r="Z510" s="13" t="n"/>
    </row>
    <row r="511" ht="15.75" customHeight="1" s="303">
      <c r="A511" s="260" t="inlineStr">
        <is>
          <t>Павлова Наталя Віталіївна</t>
        </is>
      </c>
      <c r="B511" s="260" t="inlineStr">
        <is>
          <t>асистент</t>
        </is>
      </c>
      <c r="C511" s="260" t="inlineStr">
        <is>
          <t>БМІ</t>
        </is>
      </c>
      <c r="D511" s="260" t="n"/>
      <c r="E511" s="262" t="n"/>
      <c r="F511" s="262" t="n">
        <v>0</v>
      </c>
      <c r="G511" s="262" t="n">
        <v>0</v>
      </c>
      <c r="H511" s="262" t="n">
        <v>0</v>
      </c>
      <c r="I511" s="13" t="n"/>
      <c r="J511" s="13" t="n"/>
      <c r="K511" s="13" t="n"/>
      <c r="L511" s="13" t="n"/>
      <c r="M511" s="13" t="n"/>
      <c r="N511" s="13" t="n"/>
      <c r="O511" s="13" t="n"/>
      <c r="P511" s="13" t="n"/>
      <c r="Q511" s="13" t="n"/>
      <c r="R511" s="13" t="n"/>
      <c r="S511" s="13" t="n"/>
      <c r="T511" s="13" t="n"/>
      <c r="U511" s="13" t="n"/>
      <c r="V511" s="13" t="n"/>
      <c r="W511" s="13" t="n"/>
      <c r="X511" s="13" t="n"/>
      <c r="Y511" s="13" t="n"/>
      <c r="Z511" s="13" t="n"/>
    </row>
    <row r="512" ht="15.75" customHeight="1" s="303">
      <c r="A512" s="263" t="inlineStr">
        <is>
          <t>Палагін Віктор Андрійович</t>
        </is>
      </c>
      <c r="B512" s="263" t="inlineStr">
        <is>
          <t>професор</t>
        </is>
      </c>
      <c r="C512" s="263" t="inlineStr">
        <is>
          <t>КІТАМ</t>
        </is>
      </c>
      <c r="D512" s="263" t="n"/>
      <c r="E512" s="264" t="n">
        <v>24462357100</v>
      </c>
      <c r="F512" s="265" t="n">
        <v>1</v>
      </c>
      <c r="G512" s="265" t="n">
        <v>6</v>
      </c>
      <c r="H512" s="265" t="n">
        <v>7</v>
      </c>
      <c r="I512" s="13" t="n"/>
      <c r="J512" s="13" t="n"/>
      <c r="K512" s="13" t="n"/>
      <c r="L512" s="13" t="n"/>
      <c r="M512" s="13" t="n"/>
      <c r="N512" s="13" t="n"/>
      <c r="O512" s="13" t="n"/>
      <c r="P512" s="13" t="n"/>
      <c r="Q512" s="13" t="n"/>
      <c r="R512" s="13" t="n"/>
      <c r="S512" s="13" t="n"/>
      <c r="T512" s="13" t="n"/>
      <c r="U512" s="13" t="n"/>
      <c r="V512" s="13" t="n"/>
      <c r="W512" s="13" t="n"/>
      <c r="X512" s="13" t="n"/>
      <c r="Y512" s="13" t="n"/>
      <c r="Z512" s="13" t="n"/>
    </row>
    <row r="513" ht="15.75" customHeight="1" s="303">
      <c r="A513" s="260" t="inlineStr">
        <is>
          <t>Паламарчук Олена Валеріївна</t>
        </is>
      </c>
      <c r="B513" s="260" t="inlineStr">
        <is>
          <t>асистент</t>
        </is>
      </c>
      <c r="C513" s="260" t="inlineStr">
        <is>
          <t>МП</t>
        </is>
      </c>
      <c r="D513" s="260" t="n"/>
      <c r="E513" s="262" t="n"/>
      <c r="F513" s="262" t="n">
        <v>0</v>
      </c>
      <c r="G513" s="262" t="n">
        <v>0</v>
      </c>
      <c r="H513" s="262" t="n">
        <v>0</v>
      </c>
      <c r="I513" s="13" t="n"/>
      <c r="J513" s="13" t="n"/>
      <c r="K513" s="13" t="n"/>
      <c r="L513" s="13" t="n"/>
      <c r="M513" s="13" t="n"/>
      <c r="N513" s="13" t="n"/>
      <c r="O513" s="13" t="n"/>
      <c r="P513" s="13" t="n"/>
      <c r="Q513" s="13" t="n"/>
      <c r="R513" s="13" t="n"/>
      <c r="S513" s="13" t="n"/>
      <c r="T513" s="13" t="n"/>
      <c r="U513" s="13" t="n"/>
      <c r="V513" s="13" t="n"/>
      <c r="W513" s="13" t="n"/>
      <c r="X513" s="13" t="n"/>
      <c r="Y513" s="13" t="n"/>
      <c r="Z513" s="13" t="n"/>
    </row>
    <row r="514" ht="15.75" customHeight="1" s="303">
      <c r="A514" s="263" t="inlineStr">
        <is>
          <t>Панасовська Юлія Валеріївна</t>
        </is>
      </c>
      <c r="B514" s="263" t="inlineStr">
        <is>
          <t>асистент</t>
        </is>
      </c>
      <c r="C514" s="263" t="inlineStr">
        <is>
          <t>СІ</t>
        </is>
      </c>
      <c r="D514" s="263" t="n"/>
      <c r="E514" s="265" t="n"/>
      <c r="F514" s="265" t="n">
        <v>0</v>
      </c>
      <c r="G514" s="265" t="n">
        <v>0</v>
      </c>
      <c r="H514" s="265" t="n">
        <v>0</v>
      </c>
      <c r="I514" s="13" t="n"/>
      <c r="J514" s="13" t="n"/>
      <c r="K514" s="13" t="n"/>
      <c r="L514" s="13" t="n"/>
      <c r="M514" s="13" t="n"/>
      <c r="N514" s="13" t="n"/>
      <c r="O514" s="13" t="n"/>
      <c r="P514" s="13" t="n"/>
      <c r="Q514" s="13" t="n"/>
      <c r="R514" s="13" t="n"/>
      <c r="S514" s="13" t="n"/>
      <c r="T514" s="13" t="n"/>
      <c r="U514" s="13" t="n"/>
      <c r="V514" s="13" t="n"/>
      <c r="W514" s="13" t="n"/>
      <c r="X514" s="13" t="n"/>
      <c r="Y514" s="13" t="n"/>
      <c r="Z514" s="13" t="n"/>
    </row>
    <row r="515" ht="15.75" customHeight="1" s="303">
      <c r="A515" s="260" t="inlineStr">
        <is>
          <t>Панкратов Олександр Вікторович</t>
        </is>
      </c>
      <c r="B515" s="260" t="inlineStr">
        <is>
          <t>доцент (сумісник)</t>
        </is>
      </c>
      <c r="C515" s="260" t="inlineStr">
        <is>
          <t>СТ</t>
        </is>
      </c>
      <c r="D515" s="260" t="n"/>
      <c r="E515" s="261" t="n">
        <v>7006145081</v>
      </c>
      <c r="F515" s="262" t="n">
        <v>12</v>
      </c>
      <c r="G515" s="262" t="n">
        <v>44</v>
      </c>
      <c r="H515" s="262" t="n">
        <v>401</v>
      </c>
      <c r="I515" s="13" t="n"/>
      <c r="J515" s="13" t="n"/>
      <c r="K515" s="13" t="n"/>
      <c r="L515" s="13" t="n"/>
      <c r="M515" s="13" t="n"/>
      <c r="N515" s="13" t="n"/>
      <c r="O515" s="13" t="n"/>
      <c r="P515" s="13" t="n"/>
      <c r="Q515" s="13" t="n"/>
      <c r="R515" s="13" t="n"/>
      <c r="S515" s="13" t="n"/>
      <c r="T515" s="13" t="n"/>
      <c r="U515" s="13" t="n"/>
      <c r="V515" s="13" t="n"/>
      <c r="W515" s="13" t="n"/>
      <c r="X515" s="13" t="n"/>
      <c r="Y515" s="13" t="n"/>
      <c r="Z515" s="13" t="n"/>
    </row>
    <row r="516" ht="15.75" customHeight="1" s="303">
      <c r="A516" s="263" t="inlineStr">
        <is>
          <t>Панкратова Юлія Євгеніївна</t>
        </is>
      </c>
      <c r="B516" s="263" t="inlineStr">
        <is>
          <t>асистент (сумісник)</t>
        </is>
      </c>
      <c r="C516" s="263" t="inlineStr">
        <is>
          <t>СТ</t>
        </is>
      </c>
      <c r="D516" s="263" t="n"/>
      <c r="E516" s="264" t="n">
        <v>57207256297</v>
      </c>
      <c r="F516" s="265" t="n">
        <v>1</v>
      </c>
      <c r="G516" s="265" t="n">
        <v>1</v>
      </c>
      <c r="H516" s="265" t="n">
        <v>7</v>
      </c>
      <c r="I516" s="13" t="n"/>
      <c r="J516" s="13" t="n"/>
      <c r="K516" s="13" t="n"/>
      <c r="L516" s="13" t="n"/>
      <c r="M516" s="13" t="n"/>
      <c r="N516" s="13" t="n"/>
      <c r="O516" s="13" t="n"/>
      <c r="P516" s="13" t="n"/>
      <c r="Q516" s="13" t="n"/>
      <c r="R516" s="13" t="n"/>
      <c r="S516" s="13" t="n"/>
      <c r="T516" s="13" t="n"/>
      <c r="U516" s="13" t="n"/>
      <c r="V516" s="13" t="n"/>
      <c r="W516" s="13" t="n"/>
      <c r="X516" s="13" t="n"/>
      <c r="Y516" s="13" t="n"/>
      <c r="Z516" s="13" t="n"/>
    </row>
    <row r="517" ht="15.75" customHeight="1" s="303">
      <c r="A517" s="260" t="inlineStr">
        <is>
          <t>Панфьорова Ірина Юріївна</t>
        </is>
      </c>
      <c r="B517" s="260" t="inlineStr">
        <is>
          <t>професор</t>
        </is>
      </c>
      <c r="C517" s="260" t="inlineStr">
        <is>
          <t>ІУС</t>
        </is>
      </c>
      <c r="D517" s="260" t="n"/>
      <c r="E517" s="261" t="n">
        <v>57200823898</v>
      </c>
      <c r="F517" s="262" t="n">
        <v>1</v>
      </c>
      <c r="G517" s="262" t="n">
        <v>3</v>
      </c>
      <c r="H517" s="262" t="n">
        <v>3</v>
      </c>
      <c r="I517" s="13" t="n"/>
      <c r="J517" s="13" t="n"/>
      <c r="K517" s="13" t="n"/>
      <c r="L517" s="13" t="n"/>
      <c r="M517" s="13" t="n"/>
      <c r="N517" s="13" t="n"/>
      <c r="O517" s="13" t="n"/>
      <c r="P517" s="13" t="n"/>
      <c r="Q517" s="13" t="n"/>
      <c r="R517" s="13" t="n"/>
      <c r="S517" s="13" t="n"/>
      <c r="T517" s="13" t="n"/>
      <c r="U517" s="13" t="n"/>
      <c r="V517" s="13" t="n"/>
      <c r="W517" s="13" t="n"/>
      <c r="X517" s="13" t="n"/>
      <c r="Y517" s="13" t="n"/>
      <c r="Z517" s="13" t="n"/>
    </row>
    <row r="518" ht="15.75" customHeight="1" s="303">
      <c r="A518" s="263" t="inlineStr">
        <is>
          <t>Панченко Олександр Юрійович</t>
        </is>
      </c>
      <c r="B518" s="263" t="inlineStr">
        <is>
          <t>зав. каф.</t>
        </is>
      </c>
      <c r="C518" s="263" t="inlineStr">
        <is>
          <t>ПЕЕА</t>
        </is>
      </c>
      <c r="D518" s="263" t="n"/>
      <c r="E518" s="264" t="n">
        <v>55568512035</v>
      </c>
      <c r="F518" s="265" t="n">
        <v>4</v>
      </c>
      <c r="G518" s="265" t="n">
        <v>40</v>
      </c>
      <c r="H518" s="265" t="n">
        <v>54</v>
      </c>
      <c r="I518" s="13" t="n"/>
      <c r="J518" s="13" t="n"/>
      <c r="K518" s="13" t="n"/>
      <c r="L518" s="13" t="n"/>
      <c r="M518" s="13" t="n"/>
      <c r="N518" s="13" t="n"/>
      <c r="O518" s="13" t="n"/>
      <c r="P518" s="13" t="n"/>
      <c r="Q518" s="13" t="n"/>
      <c r="R518" s="13" t="n"/>
      <c r="S518" s="13" t="n"/>
      <c r="T518" s="13" t="n"/>
      <c r="U518" s="13" t="n"/>
      <c r="V518" s="13" t="n"/>
      <c r="W518" s="13" t="n"/>
      <c r="X518" s="13" t="n"/>
      <c r="Y518" s="13" t="n"/>
      <c r="Z518" s="13" t="n"/>
    </row>
    <row r="519" ht="15.75" customHeight="1" s="303">
      <c r="A519" s="260" t="inlineStr">
        <is>
          <t>Парамонов Антон Костянтинович</t>
        </is>
      </c>
      <c r="B519" s="260" t="inlineStr">
        <is>
          <t>асистент</t>
        </is>
      </c>
      <c r="C519" s="260" t="inlineStr">
        <is>
          <t>МСТ</t>
        </is>
      </c>
      <c r="D519" s="260" t="n"/>
      <c r="E519" s="261" t="n">
        <v>57219538959</v>
      </c>
      <c r="F519" s="262" t="n">
        <v>0</v>
      </c>
      <c r="G519" s="262" t="n">
        <v>1</v>
      </c>
      <c r="H519" s="262" t="n">
        <v>0</v>
      </c>
      <c r="I519" s="13" t="n"/>
      <c r="J519" s="13" t="n"/>
      <c r="K519" s="13" t="n"/>
      <c r="L519" s="13" t="n"/>
      <c r="M519" s="13" t="n"/>
      <c r="N519" s="13" t="n"/>
      <c r="O519" s="13" t="n"/>
      <c r="P519" s="13" t="n"/>
      <c r="Q519" s="13" t="n"/>
      <c r="R519" s="13" t="n"/>
      <c r="S519" s="13" t="n"/>
      <c r="T519" s="13" t="n"/>
      <c r="U519" s="13" t="n"/>
      <c r="V519" s="13" t="n"/>
      <c r="W519" s="13" t="n"/>
      <c r="X519" s="13" t="n"/>
      <c r="Y519" s="13" t="n"/>
      <c r="Z519" s="13" t="n"/>
    </row>
    <row r="520" ht="15.75" customHeight="1" s="303">
      <c r="A520" s="263" t="inlineStr">
        <is>
          <t>Партика Станіслав Олександрович</t>
        </is>
      </c>
      <c r="B520" s="263" t="inlineStr">
        <is>
          <t>ст. викл.</t>
        </is>
      </c>
      <c r="C520" s="263" t="inlineStr">
        <is>
          <t>ЕОМ</t>
        </is>
      </c>
      <c r="D520" s="263" t="n"/>
      <c r="E520" s="264" t="n">
        <v>57204560890</v>
      </c>
      <c r="F520" s="265" t="n">
        <v>2</v>
      </c>
      <c r="G520" s="265" t="n">
        <v>3</v>
      </c>
      <c r="H520" s="265" t="n">
        <v>12</v>
      </c>
      <c r="I520" s="13" t="n"/>
      <c r="J520" s="13" t="n"/>
      <c r="K520" s="13" t="n"/>
      <c r="L520" s="13" t="n"/>
      <c r="M520" s="13" t="n"/>
      <c r="N520" s="13" t="n"/>
      <c r="O520" s="13" t="n"/>
      <c r="P520" s="13" t="n"/>
      <c r="Q520" s="13" t="n"/>
      <c r="R520" s="13" t="n"/>
      <c r="S520" s="13" t="n"/>
      <c r="T520" s="13" t="n"/>
      <c r="U520" s="13" t="n"/>
      <c r="V520" s="13" t="n"/>
      <c r="W520" s="13" t="n"/>
      <c r="X520" s="13" t="n"/>
      <c r="Y520" s="13" t="n"/>
      <c r="Z520" s="13" t="n"/>
    </row>
    <row r="521" ht="15.75" customHeight="1" s="303">
      <c r="A521" s="260" t="inlineStr">
        <is>
          <t>Парфьонова Оксана Вадимівна</t>
        </is>
      </c>
      <c r="B521" s="260" t="inlineStr">
        <is>
          <t>доцент</t>
        </is>
      </c>
      <c r="C521" s="260" t="inlineStr">
        <is>
          <t>ІМ</t>
        </is>
      </c>
      <c r="D521" s="260" t="n"/>
      <c r="E521" s="262" t="n"/>
      <c r="F521" s="262" t="n">
        <v>0</v>
      </c>
      <c r="G521" s="262" t="n">
        <v>0</v>
      </c>
      <c r="H521" s="262" t="n">
        <v>0</v>
      </c>
      <c r="I521" s="13" t="n"/>
      <c r="J521" s="13" t="n"/>
      <c r="K521" s="13" t="n"/>
      <c r="L521" s="13" t="n"/>
      <c r="M521" s="13" t="n"/>
      <c r="N521" s="13" t="n"/>
      <c r="O521" s="13" t="n"/>
      <c r="P521" s="13" t="n"/>
      <c r="Q521" s="13" t="n"/>
      <c r="R521" s="13" t="n"/>
      <c r="S521" s="13" t="n"/>
      <c r="T521" s="13" t="n"/>
      <c r="U521" s="13" t="n"/>
      <c r="V521" s="13" t="n"/>
      <c r="W521" s="13" t="n"/>
      <c r="X521" s="13" t="n"/>
      <c r="Y521" s="13" t="n"/>
      <c r="Z521" s="13" t="n"/>
    </row>
    <row r="522" ht="15.75" customHeight="1" s="303">
      <c r="A522" s="263" t="inlineStr">
        <is>
          <t>Пастушенко Микола Савелійович</t>
        </is>
      </c>
      <c r="B522" s="263" t="inlineStr">
        <is>
          <t>професор</t>
        </is>
      </c>
      <c r="C522" s="263" t="inlineStr">
        <is>
          <t>ІКІ</t>
        </is>
      </c>
      <c r="D522" s="263" t="n"/>
      <c r="E522" s="264" t="n">
        <v>57194029567</v>
      </c>
      <c r="F522" s="265" t="n">
        <v>1</v>
      </c>
      <c r="G522" s="265" t="n">
        <v>4</v>
      </c>
      <c r="H522" s="265" t="n">
        <v>3</v>
      </c>
      <c r="I522" s="13" t="n"/>
      <c r="J522" s="13" t="n"/>
      <c r="K522" s="13" t="n"/>
      <c r="L522" s="13" t="n"/>
      <c r="M522" s="13" t="n"/>
      <c r="N522" s="13" t="n"/>
      <c r="O522" s="13" t="n"/>
      <c r="P522" s="13" t="n"/>
      <c r="Q522" s="13" t="n"/>
      <c r="R522" s="13" t="n"/>
      <c r="S522" s="13" t="n"/>
      <c r="T522" s="13" t="n"/>
      <c r="U522" s="13" t="n"/>
      <c r="V522" s="13" t="n"/>
      <c r="W522" s="13" t="n"/>
      <c r="X522" s="13" t="n"/>
      <c r="Y522" s="13" t="n"/>
      <c r="Z522" s="13" t="n"/>
    </row>
    <row r="523" ht="15.75" customHeight="1" s="303">
      <c r="A523" s="260" t="inlineStr">
        <is>
          <t>Пахалкова-Соіч Тетяна Володимирівна</t>
        </is>
      </c>
      <c r="B523" s="260" t="inlineStr">
        <is>
          <t>доцент</t>
        </is>
      </c>
      <c r="C523" s="260" t="inlineStr">
        <is>
          <t>МП</t>
        </is>
      </c>
      <c r="D523" s="260" t="n"/>
      <c r="E523" s="262" t="n"/>
      <c r="F523" s="262" t="n">
        <v>0</v>
      </c>
      <c r="G523" s="262" t="n">
        <v>0</v>
      </c>
      <c r="H523" s="262" t="n">
        <v>0</v>
      </c>
      <c r="I523" s="13" t="n"/>
      <c r="J523" s="13" t="n"/>
      <c r="K523" s="13" t="n"/>
      <c r="L523" s="13" t="n"/>
      <c r="M523" s="13" t="n"/>
      <c r="N523" s="13" t="n"/>
      <c r="O523" s="13" t="n"/>
      <c r="P523" s="13" t="n"/>
      <c r="Q523" s="13" t="n"/>
      <c r="R523" s="13" t="n"/>
      <c r="S523" s="13" t="n"/>
      <c r="T523" s="13" t="n"/>
      <c r="U523" s="13" t="n"/>
      <c r="V523" s="13" t="n"/>
      <c r="W523" s="13" t="n"/>
      <c r="X523" s="13" t="n"/>
      <c r="Y523" s="13" t="n"/>
      <c r="Z523" s="13" t="n"/>
    </row>
    <row r="524" ht="15.75" customHeight="1" s="303">
      <c r="A524" s="263" t="inlineStr">
        <is>
          <t>Пахомов Юрій Васильович</t>
        </is>
      </c>
      <c r="B524" s="263" t="inlineStr">
        <is>
          <t>ст. викл. (сумісник)</t>
        </is>
      </c>
      <c r="C524" s="263" t="inlineStr">
        <is>
          <t>АПОТ</t>
        </is>
      </c>
      <c r="D524" s="263" t="n"/>
      <c r="E524" s="265" t="n"/>
      <c r="F524" s="265" t="n">
        <v>0</v>
      </c>
      <c r="G524" s="265" t="n">
        <v>0</v>
      </c>
      <c r="H524" s="265" t="n">
        <v>0</v>
      </c>
      <c r="I524" s="13" t="n"/>
      <c r="J524" s="13" t="n"/>
      <c r="K524" s="13" t="n"/>
      <c r="L524" s="13" t="n"/>
      <c r="M524" s="13" t="n"/>
      <c r="N524" s="13" t="n"/>
      <c r="O524" s="13" t="n"/>
      <c r="P524" s="13" t="n"/>
      <c r="Q524" s="13" t="n"/>
      <c r="R524" s="13" t="n"/>
      <c r="S524" s="13" t="n"/>
      <c r="T524" s="13" t="n"/>
      <c r="U524" s="13" t="n"/>
      <c r="V524" s="13" t="n"/>
      <c r="W524" s="13" t="n"/>
      <c r="X524" s="13" t="n"/>
      <c r="Y524" s="13" t="n"/>
      <c r="Z524" s="13" t="n"/>
    </row>
    <row r="525" ht="15.75" customHeight="1" s="303">
      <c r="A525" s="260" t="inlineStr">
        <is>
          <t>Пащенко Олексій Георгійович</t>
        </is>
      </c>
      <c r="B525" s="260" t="inlineStr">
        <is>
          <t>доцент</t>
        </is>
      </c>
      <c r="C525" s="260" t="inlineStr">
        <is>
          <t>МЕЕПП</t>
        </is>
      </c>
      <c r="D525" s="260" t="n"/>
      <c r="E525" s="261" t="n">
        <v>15731749700</v>
      </c>
      <c r="F525" s="262" t="n">
        <v>2</v>
      </c>
      <c r="G525" s="262" t="n">
        <v>21</v>
      </c>
      <c r="H525" s="262" t="n">
        <v>7</v>
      </c>
      <c r="I525" s="13" t="n"/>
      <c r="J525" s="13" t="n"/>
      <c r="K525" s="13" t="n"/>
      <c r="L525" s="13" t="n"/>
      <c r="M525" s="13" t="n"/>
      <c r="N525" s="13" t="n"/>
      <c r="O525" s="13" t="n"/>
      <c r="P525" s="13" t="n"/>
      <c r="Q525" s="13" t="n"/>
      <c r="R525" s="13" t="n"/>
      <c r="S525" s="13" t="n"/>
      <c r="T525" s="13" t="n"/>
      <c r="U525" s="13" t="n"/>
      <c r="V525" s="13" t="n"/>
      <c r="W525" s="13" t="n"/>
      <c r="X525" s="13" t="n"/>
      <c r="Y525" s="13" t="n"/>
      <c r="Z525" s="13" t="n"/>
    </row>
    <row r="526" ht="15.75" customHeight="1" s="303">
      <c r="A526" s="263" t="inlineStr">
        <is>
          <t>Перепелиця Кирило Юрійович</t>
        </is>
      </c>
      <c r="B526" s="263" t="inlineStr">
        <is>
          <t>асистент</t>
        </is>
      </c>
      <c r="C526" s="263" t="inlineStr">
        <is>
          <t>ІМ</t>
        </is>
      </c>
      <c r="D526" s="263" t="n"/>
      <c r="E526" s="265" t="n"/>
      <c r="F526" s="265" t="n">
        <v>0</v>
      </c>
      <c r="G526" s="265" t="n">
        <v>0</v>
      </c>
      <c r="H526" s="265" t="n">
        <v>0</v>
      </c>
      <c r="I526" s="13" t="n"/>
      <c r="J526" s="13" t="n"/>
      <c r="K526" s="13" t="n"/>
      <c r="L526" s="13" t="n"/>
      <c r="M526" s="13" t="n"/>
      <c r="N526" s="13" t="n"/>
      <c r="O526" s="13" t="n"/>
      <c r="P526" s="13" t="n"/>
      <c r="Q526" s="13" t="n"/>
      <c r="R526" s="13" t="n"/>
      <c r="S526" s="13" t="n"/>
      <c r="T526" s="13" t="n"/>
      <c r="U526" s="13" t="n"/>
      <c r="V526" s="13" t="n"/>
      <c r="W526" s="13" t="n"/>
      <c r="X526" s="13" t="n"/>
      <c r="Y526" s="13" t="n"/>
      <c r="Z526" s="13" t="n"/>
    </row>
    <row r="527" ht="15.75" customHeight="1" s="303">
      <c r="A527" s="260" t="inlineStr">
        <is>
          <t>Пересада Олена Василівна</t>
        </is>
      </c>
      <c r="B527" s="260" t="inlineStr">
        <is>
          <t>ст. викл.</t>
        </is>
      </c>
      <c r="C527" s="260" t="inlineStr">
        <is>
          <t>ЕК</t>
        </is>
      </c>
      <c r="D527" s="260" t="n"/>
      <c r="E527" s="261" t="n">
        <v>57208035034</v>
      </c>
      <c r="F527" s="262" t="n">
        <v>1</v>
      </c>
      <c r="G527" s="262" t="n">
        <v>1</v>
      </c>
      <c r="H527" s="262" t="n">
        <v>8</v>
      </c>
      <c r="I527" s="13" t="n"/>
      <c r="J527" s="13" t="n"/>
      <c r="K527" s="13" t="n"/>
      <c r="L527" s="13" t="n"/>
      <c r="M527" s="13" t="n"/>
      <c r="N527" s="13" t="n"/>
      <c r="O527" s="13" t="n"/>
      <c r="P527" s="13" t="n"/>
      <c r="Q527" s="13" t="n"/>
      <c r="R527" s="13" t="n"/>
      <c r="S527" s="13" t="n"/>
      <c r="T527" s="13" t="n"/>
      <c r="U527" s="13" t="n"/>
      <c r="V527" s="13" t="n"/>
      <c r="W527" s="13" t="n"/>
      <c r="X527" s="13" t="n"/>
      <c r="Y527" s="13" t="n"/>
      <c r="Z527" s="13" t="n"/>
    </row>
    <row r="528" ht="15.75" customHeight="1" s="303">
      <c r="A528" s="263" t="inlineStr">
        <is>
          <t>Перова Ірина Геннадiївна</t>
        </is>
      </c>
      <c r="B528" s="263" t="inlineStr">
        <is>
          <t>професор</t>
        </is>
      </c>
      <c r="C528" s="263" t="inlineStr">
        <is>
          <t>БМІ</t>
        </is>
      </c>
      <c r="D528" s="263" t="n"/>
      <c r="E528" s="264" t="n">
        <v>57189383519</v>
      </c>
      <c r="F528" s="265" t="n">
        <v>6</v>
      </c>
      <c r="G528" s="265" t="n">
        <v>21</v>
      </c>
      <c r="H528" s="265" t="n">
        <v>100</v>
      </c>
      <c r="I528" s="13" t="n"/>
      <c r="J528" s="13" t="n"/>
      <c r="K528" s="13" t="n"/>
      <c r="L528" s="13" t="n"/>
      <c r="M528" s="13" t="n"/>
      <c r="N528" s="13" t="n"/>
      <c r="O528" s="13" t="n"/>
      <c r="P528" s="13" t="n"/>
      <c r="Q528" s="13" t="n"/>
      <c r="R528" s="13" t="n"/>
      <c r="S528" s="13" t="n"/>
      <c r="T528" s="13" t="n"/>
      <c r="U528" s="13" t="n"/>
      <c r="V528" s="13" t="n"/>
      <c r="W528" s="13" t="n"/>
      <c r="X528" s="13" t="n"/>
      <c r="Y528" s="13" t="n"/>
      <c r="Z528" s="13" t="n"/>
    </row>
    <row r="529" ht="15.75" customHeight="1" s="303">
      <c r="A529" s="260" t="inlineStr">
        <is>
          <t>Петренко Ольга Євгенівна</t>
        </is>
      </c>
      <c r="B529" s="260" t="inlineStr">
        <is>
          <t>доцент</t>
        </is>
      </c>
      <c r="C529" s="260" t="inlineStr">
        <is>
          <t>БІТ</t>
        </is>
      </c>
      <c r="D529" s="260" t="n"/>
      <c r="E529" s="262" t="n"/>
      <c r="F529" s="262" t="n">
        <v>0</v>
      </c>
      <c r="G529" s="262" t="n">
        <v>0</v>
      </c>
      <c r="H529" s="262" t="n">
        <v>0</v>
      </c>
      <c r="I529" s="13" t="n"/>
      <c r="J529" s="13" t="n"/>
      <c r="K529" s="13" t="n"/>
      <c r="L529" s="13" t="n"/>
      <c r="M529" s="13" t="n"/>
      <c r="N529" s="13" t="n"/>
      <c r="O529" s="13" t="n"/>
      <c r="P529" s="13" t="n"/>
      <c r="Q529" s="13" t="n"/>
      <c r="R529" s="13" t="n"/>
      <c r="S529" s="13" t="n"/>
      <c r="T529" s="13" t="n"/>
      <c r="U529" s="13" t="n"/>
      <c r="V529" s="13" t="n"/>
      <c r="W529" s="13" t="n"/>
      <c r="X529" s="13" t="n"/>
      <c r="Y529" s="13" t="n"/>
      <c r="Z529" s="13" t="n"/>
    </row>
    <row r="530" ht="15.75" customHeight="1" s="303">
      <c r="A530" s="263" t="inlineStr">
        <is>
          <t>Петров Костянтин Едуардович</t>
        </is>
      </c>
      <c r="B530" s="263" t="inlineStr">
        <is>
          <t>зав. каф.</t>
        </is>
      </c>
      <c r="C530" s="263" t="inlineStr">
        <is>
          <t>ІУС</t>
        </is>
      </c>
      <c r="D530" s="263" t="n"/>
      <c r="E530" s="264" t="n">
        <v>9533889000</v>
      </c>
      <c r="F530" s="265" t="n">
        <v>2</v>
      </c>
      <c r="G530" s="265" t="n">
        <v>9</v>
      </c>
      <c r="H530" s="265" t="n">
        <v>8</v>
      </c>
      <c r="I530" s="13" t="n"/>
      <c r="J530" s="13" t="n"/>
      <c r="K530" s="13" t="n"/>
      <c r="L530" s="13" t="n"/>
      <c r="M530" s="13" t="n"/>
      <c r="N530" s="13" t="n"/>
      <c r="O530" s="13" t="n"/>
      <c r="P530" s="13" t="n"/>
      <c r="Q530" s="13" t="n"/>
      <c r="R530" s="13" t="n"/>
      <c r="S530" s="13" t="n"/>
      <c r="T530" s="13" t="n"/>
      <c r="U530" s="13" t="n"/>
      <c r="V530" s="13" t="n"/>
      <c r="W530" s="13" t="n"/>
      <c r="X530" s="13" t="n"/>
      <c r="Y530" s="13" t="n"/>
      <c r="Z530" s="13" t="n"/>
    </row>
    <row r="531" ht="15.75" customHeight="1" s="303">
      <c r="A531" s="260" t="inlineStr">
        <is>
          <t>Петрова Роксана Вадимівна</t>
        </is>
      </c>
      <c r="B531" s="260" t="inlineStr">
        <is>
          <t>доцент</t>
        </is>
      </c>
      <c r="C531" s="260" t="inlineStr">
        <is>
          <t>СТ</t>
        </is>
      </c>
      <c r="D531" s="260" t="n"/>
      <c r="E531" s="261" t="n">
        <v>57209099716</v>
      </c>
      <c r="F531" s="262" t="n">
        <v>1</v>
      </c>
      <c r="G531" s="262" t="n">
        <v>3</v>
      </c>
      <c r="H531" s="262" t="n">
        <v>2</v>
      </c>
      <c r="I531" s="13" t="n"/>
      <c r="J531" s="13" t="n"/>
      <c r="K531" s="13" t="n"/>
      <c r="L531" s="13" t="n"/>
      <c r="M531" s="13" t="n"/>
      <c r="N531" s="13" t="n"/>
      <c r="O531" s="13" t="n"/>
      <c r="P531" s="13" t="n"/>
      <c r="Q531" s="13" t="n"/>
      <c r="R531" s="13" t="n"/>
      <c r="S531" s="13" t="n"/>
      <c r="T531" s="13" t="n"/>
      <c r="U531" s="13" t="n"/>
      <c r="V531" s="13" t="n"/>
      <c r="W531" s="13" t="n"/>
      <c r="X531" s="13" t="n"/>
      <c r="Y531" s="13" t="n"/>
      <c r="Z531" s="13" t="n"/>
    </row>
    <row r="532" ht="15.75" customHeight="1" s="303">
      <c r="A532" s="263" t="inlineStr">
        <is>
          <t>Пивоварова Дар`Я Ігорівна</t>
        </is>
      </c>
      <c r="B532" s="263" t="inlineStr">
        <is>
          <t>асистент</t>
        </is>
      </c>
      <c r="C532" s="263" t="inlineStr">
        <is>
          <t>ЕОМ</t>
        </is>
      </c>
      <c r="D532" s="263" t="n"/>
      <c r="E532" s="264" t="n">
        <v>57216300264</v>
      </c>
      <c r="F532" s="265" t="n"/>
      <c r="G532" s="265" t="n"/>
      <c r="H532" s="265" t="n"/>
      <c r="I532" s="13" t="n"/>
      <c r="J532" s="13" t="n"/>
      <c r="K532" s="13" t="n"/>
      <c r="L532" s="13" t="n"/>
      <c r="M532" s="13" t="n"/>
      <c r="N532" s="13" t="n"/>
      <c r="O532" s="13" t="n"/>
      <c r="P532" s="13" t="n"/>
      <c r="Q532" s="13" t="n"/>
      <c r="R532" s="13" t="n"/>
      <c r="S532" s="13" t="n"/>
      <c r="T532" s="13" t="n"/>
      <c r="U532" s="13" t="n"/>
      <c r="V532" s="13" t="n"/>
      <c r="W532" s="13" t="n"/>
      <c r="X532" s="13" t="n"/>
      <c r="Y532" s="13" t="n"/>
      <c r="Z532" s="13" t="n"/>
    </row>
    <row r="533" ht="15.75" customHeight="1" s="303">
      <c r="A533" s="260" t="inlineStr">
        <is>
          <t>Письменецький Віктор Олександрович</t>
        </is>
      </c>
      <c r="B533" s="260" t="inlineStr">
        <is>
          <t>доцент</t>
        </is>
      </c>
      <c r="C533" s="260" t="inlineStr">
        <is>
          <t>КІТАМ</t>
        </is>
      </c>
      <c r="D533" s="260" t="n"/>
      <c r="E533" s="261" t="n">
        <v>35763209300</v>
      </c>
      <c r="F533" s="262" t="n">
        <v>1</v>
      </c>
      <c r="G533" s="262" t="n">
        <v>4</v>
      </c>
      <c r="H533" s="262" t="n">
        <v>1</v>
      </c>
      <c r="I533" s="13" t="n"/>
      <c r="J533" s="13" t="n"/>
      <c r="K533" s="13" t="n"/>
      <c r="L533" s="13" t="n"/>
      <c r="M533" s="13" t="n"/>
      <c r="N533" s="13" t="n"/>
      <c r="O533" s="13" t="n"/>
      <c r="P533" s="13" t="n"/>
      <c r="Q533" s="13" t="n"/>
      <c r="R533" s="13" t="n"/>
      <c r="S533" s="13" t="n"/>
      <c r="T533" s="13" t="n"/>
      <c r="U533" s="13" t="n"/>
      <c r="V533" s="13" t="n"/>
      <c r="W533" s="13" t="n"/>
      <c r="X533" s="13" t="n"/>
      <c r="Y533" s="13" t="n"/>
      <c r="Z533" s="13" t="n"/>
    </row>
    <row r="534" ht="15.75" customHeight="1" s="303">
      <c r="A534" s="263" t="inlineStr">
        <is>
          <t>Плотнікова Марина Анатоліївна</t>
        </is>
      </c>
      <c r="B534" s="263" t="inlineStr">
        <is>
          <t>ст. викл.</t>
        </is>
      </c>
      <c r="C534" s="263" t="inlineStr">
        <is>
          <t>ІМ</t>
        </is>
      </c>
      <c r="D534" s="263" t="n"/>
      <c r="E534" s="265" t="n"/>
      <c r="F534" s="265" t="n">
        <v>0</v>
      </c>
      <c r="G534" s="265" t="n">
        <v>0</v>
      </c>
      <c r="H534" s="265" t="n">
        <v>0</v>
      </c>
      <c r="I534" s="13" t="n"/>
      <c r="J534" s="13" t="n"/>
      <c r="K534" s="13" t="n"/>
      <c r="L534" s="13" t="n"/>
      <c r="M534" s="13" t="n"/>
      <c r="N534" s="13" t="n"/>
      <c r="O534" s="13" t="n"/>
      <c r="P534" s="13" t="n"/>
      <c r="Q534" s="13" t="n"/>
      <c r="R534" s="13" t="n"/>
      <c r="S534" s="13" t="n"/>
      <c r="T534" s="13" t="n"/>
      <c r="U534" s="13" t="n"/>
      <c r="V534" s="13" t="n"/>
      <c r="W534" s="13" t="n"/>
      <c r="X534" s="13" t="n"/>
      <c r="Y534" s="13" t="n"/>
      <c r="Z534" s="13" t="n"/>
    </row>
    <row r="535" ht="15.75" customHeight="1" s="303">
      <c r="A535" s="260" t="inlineStr">
        <is>
          <t>Побіженко Ірина Олександрівна</t>
        </is>
      </c>
      <c r="B535" s="260" t="inlineStr">
        <is>
          <t>доцент (сумісник)</t>
        </is>
      </c>
      <c r="C535" s="260" t="inlineStr">
        <is>
          <t>ПІ</t>
        </is>
      </c>
      <c r="D535" s="260" t="n"/>
      <c r="E535" s="261" t="n">
        <v>37461951800</v>
      </c>
      <c r="F535" s="262" t="n">
        <v>0</v>
      </c>
      <c r="G535" s="262" t="n">
        <v>2</v>
      </c>
      <c r="H535" s="262" t="n">
        <v>0</v>
      </c>
      <c r="I535" s="13" t="n"/>
      <c r="J535" s="13" t="n"/>
      <c r="K535" s="13" t="n"/>
      <c r="L535" s="13" t="n"/>
      <c r="M535" s="13" t="n"/>
      <c r="N535" s="13" t="n"/>
      <c r="O535" s="13" t="n"/>
      <c r="P535" s="13" t="n"/>
      <c r="Q535" s="13" t="n"/>
      <c r="R535" s="13" t="n"/>
      <c r="S535" s="13" t="n"/>
      <c r="T535" s="13" t="n"/>
      <c r="U535" s="13" t="n"/>
      <c r="V535" s="13" t="n"/>
      <c r="W535" s="13" t="n"/>
      <c r="X535" s="13" t="n"/>
      <c r="Y535" s="13" t="n"/>
      <c r="Z535" s="13" t="n"/>
    </row>
    <row r="536" ht="15.75" customHeight="1" s="303">
      <c r="A536" s="263" t="inlineStr">
        <is>
          <t>Подгайко Олег Іванович</t>
        </is>
      </c>
      <c r="B536" s="263" t="inlineStr">
        <is>
          <t>доцент</t>
        </is>
      </c>
      <c r="C536" s="263" t="inlineStr">
        <is>
          <t>ПЕЕА</t>
        </is>
      </c>
      <c r="D536" s="263" t="n"/>
      <c r="E536" s="264" t="n">
        <v>16402717600</v>
      </c>
      <c r="F536" s="265" t="n">
        <v>0</v>
      </c>
      <c r="G536" s="265" t="n">
        <v>2</v>
      </c>
      <c r="H536" s="265" t="n">
        <v>0</v>
      </c>
      <c r="I536" s="13" t="n"/>
      <c r="J536" s="13" t="n"/>
      <c r="K536" s="13" t="n"/>
      <c r="L536" s="13" t="n"/>
      <c r="M536" s="13" t="n"/>
      <c r="N536" s="13" t="n"/>
      <c r="O536" s="13" t="n"/>
      <c r="P536" s="13" t="n"/>
      <c r="Q536" s="13" t="n"/>
      <c r="R536" s="13" t="n"/>
      <c r="S536" s="13" t="n"/>
      <c r="T536" s="13" t="n"/>
      <c r="U536" s="13" t="n"/>
      <c r="V536" s="13" t="n"/>
      <c r="W536" s="13" t="n"/>
      <c r="X536" s="13" t="n"/>
      <c r="Y536" s="13" t="n"/>
      <c r="Z536" s="13" t="n"/>
    </row>
    <row r="537" ht="15.75" customHeight="1" s="303">
      <c r="A537" s="260" t="inlineStr">
        <is>
          <t>Покровський Анатолій Миколайович</t>
        </is>
      </c>
      <c r="B537" s="260" t="inlineStr">
        <is>
          <t>доцент (сумісник)</t>
        </is>
      </c>
      <c r="C537" s="260" t="inlineStr">
        <is>
          <t>Філ.</t>
        </is>
      </c>
      <c r="D537" s="260" t="n"/>
      <c r="E537" s="262" t="n"/>
      <c r="F537" s="262" t="n">
        <v>0</v>
      </c>
      <c r="G537" s="262" t="n">
        <v>0</v>
      </c>
      <c r="H537" s="262" t="n">
        <v>0</v>
      </c>
      <c r="I537" s="13" t="n"/>
      <c r="J537" s="13" t="n"/>
      <c r="K537" s="13" t="n"/>
      <c r="L537" s="13" t="n"/>
      <c r="M537" s="13" t="n"/>
      <c r="N537" s="13" t="n"/>
      <c r="O537" s="13" t="n"/>
      <c r="P537" s="13" t="n"/>
      <c r="Q537" s="13" t="n"/>
      <c r="R537" s="13" t="n"/>
      <c r="S537" s="13" t="n"/>
      <c r="T537" s="13" t="n"/>
      <c r="U537" s="13" t="n"/>
      <c r="V537" s="13" t="n"/>
      <c r="W537" s="13" t="n"/>
      <c r="X537" s="13" t="n"/>
      <c r="Y537" s="13" t="n"/>
      <c r="Z537" s="13" t="n"/>
    </row>
    <row r="538" ht="15.75" customHeight="1" s="303">
      <c r="A538" s="263" t="inlineStr">
        <is>
          <t>Полозова Тетяна Василівна</t>
        </is>
      </c>
      <c r="B538" s="263" t="inlineStr">
        <is>
          <t>зав. каф.</t>
        </is>
      </c>
      <c r="C538" s="263" t="inlineStr">
        <is>
          <t>ЕК</t>
        </is>
      </c>
      <c r="D538" s="263" t="n"/>
      <c r="E538" s="264" t="n">
        <v>57006705600</v>
      </c>
      <c r="F538" s="265" t="n">
        <v>3</v>
      </c>
      <c r="G538" s="265" t="n">
        <v>7</v>
      </c>
      <c r="H538" s="265" t="n">
        <v>22</v>
      </c>
      <c r="I538" s="13" t="n"/>
      <c r="J538" s="13" t="n"/>
      <c r="K538" s="13" t="n"/>
      <c r="L538" s="13" t="n"/>
      <c r="M538" s="13" t="n"/>
      <c r="N538" s="13" t="n"/>
      <c r="O538" s="13" t="n"/>
      <c r="P538" s="13" t="n"/>
      <c r="Q538" s="13" t="n"/>
      <c r="R538" s="13" t="n"/>
      <c r="S538" s="13" t="n"/>
      <c r="T538" s="13" t="n"/>
      <c r="U538" s="13" t="n"/>
      <c r="V538" s="13" t="n"/>
      <c r="W538" s="13" t="n"/>
      <c r="X538" s="13" t="n"/>
      <c r="Y538" s="13" t="n"/>
      <c r="Z538" s="13" t="n"/>
    </row>
    <row r="539" ht="15.75" customHeight="1" s="303">
      <c r="A539" s="260" t="inlineStr">
        <is>
          <t>Пономаренко Людмила Володимирівна</t>
        </is>
      </c>
      <c r="B539" s="260" t="inlineStr">
        <is>
          <t>ст. викл.</t>
        </is>
      </c>
      <c r="C539" s="260" t="inlineStr">
        <is>
          <t>МП</t>
        </is>
      </c>
      <c r="D539" s="260" t="n"/>
      <c r="E539" s="262" t="n"/>
      <c r="F539" s="262" t="n">
        <v>0</v>
      </c>
      <c r="G539" s="262" t="n">
        <v>0</v>
      </c>
      <c r="H539" s="262" t="n">
        <v>0</v>
      </c>
      <c r="I539" s="13" t="n"/>
      <c r="J539" s="13" t="n"/>
      <c r="K539" s="13" t="n"/>
      <c r="L539" s="13" t="n"/>
      <c r="M539" s="13" t="n"/>
      <c r="N539" s="13" t="n"/>
      <c r="O539" s="13" t="n"/>
      <c r="P539" s="13" t="n"/>
      <c r="Q539" s="13" t="n"/>
      <c r="R539" s="13" t="n"/>
      <c r="S539" s="13" t="n"/>
      <c r="T539" s="13" t="n"/>
      <c r="U539" s="13" t="n"/>
      <c r="V539" s="13" t="n"/>
      <c r="W539" s="13" t="n"/>
      <c r="X539" s="13" t="n"/>
      <c r="Y539" s="13" t="n"/>
      <c r="Z539" s="13" t="n"/>
    </row>
    <row r="540" ht="15.75" customHeight="1" s="303">
      <c r="A540" s="263" t="inlineStr">
        <is>
          <t>Пономаренко Олена Володимирівна</t>
        </is>
      </c>
      <c r="B540" s="263" t="inlineStr">
        <is>
          <t>ст. викл.</t>
        </is>
      </c>
      <c r="C540" s="263" t="inlineStr">
        <is>
          <t>ФВС</t>
        </is>
      </c>
      <c r="D540" s="263" t="n"/>
      <c r="E540" s="265" t="n"/>
      <c r="F540" s="265" t="n">
        <v>0</v>
      </c>
      <c r="G540" s="265" t="n">
        <v>0</v>
      </c>
      <c r="H540" s="265" t="n">
        <v>0</v>
      </c>
      <c r="I540" s="13" t="n"/>
      <c r="J540" s="13" t="n"/>
      <c r="K540" s="13" t="n"/>
      <c r="L540" s="13" t="n"/>
      <c r="M540" s="13" t="n"/>
      <c r="N540" s="13" t="n"/>
      <c r="O540" s="13" t="n"/>
      <c r="P540" s="13" t="n"/>
      <c r="Q540" s="13" t="n"/>
      <c r="R540" s="13" t="n"/>
      <c r="S540" s="13" t="n"/>
      <c r="T540" s="13" t="n"/>
      <c r="U540" s="13" t="n"/>
      <c r="V540" s="13" t="n"/>
      <c r="W540" s="13" t="n"/>
      <c r="X540" s="13" t="n"/>
      <c r="Y540" s="13" t="n"/>
      <c r="Z540" s="13" t="n"/>
    </row>
    <row r="541" ht="15.75" customHeight="1" s="303">
      <c r="A541" s="260" t="inlineStr">
        <is>
          <t>Пономаренко Роман Петрович</t>
        </is>
      </c>
      <c r="B541" s="260" t="inlineStr">
        <is>
          <t>асистент</t>
        </is>
      </c>
      <c r="C541" s="260" t="inlineStr">
        <is>
          <t>Інф.</t>
        </is>
      </c>
      <c r="D541" s="260" t="n"/>
      <c r="E541" s="261" t="n">
        <v>57215374156</v>
      </c>
      <c r="F541" s="262" t="n">
        <v>1</v>
      </c>
      <c r="G541" s="262" t="n">
        <v>2</v>
      </c>
      <c r="H541" s="262" t="n">
        <v>2</v>
      </c>
      <c r="I541" s="13" t="n"/>
      <c r="J541" s="13" t="n"/>
      <c r="K541" s="13" t="n"/>
      <c r="L541" s="13" t="n"/>
      <c r="M541" s="13" t="n"/>
      <c r="N541" s="13" t="n"/>
      <c r="O541" s="13" t="n"/>
      <c r="P541" s="13" t="n"/>
      <c r="Q541" s="13" t="n"/>
      <c r="R541" s="13" t="n"/>
      <c r="S541" s="13" t="n"/>
      <c r="T541" s="13" t="n"/>
      <c r="U541" s="13" t="n"/>
      <c r="V541" s="13" t="n"/>
      <c r="W541" s="13" t="n"/>
      <c r="X541" s="13" t="n"/>
      <c r="Y541" s="13" t="n"/>
      <c r="Z541" s="13" t="n"/>
    </row>
    <row r="542" ht="15.75" customHeight="1" s="303">
      <c r="A542" s="263" t="inlineStr">
        <is>
          <t>Пономарьов Станіслав Вадимович</t>
        </is>
      </c>
      <c r="B542" s="263" t="inlineStr">
        <is>
          <t>ст. викл.</t>
        </is>
      </c>
      <c r="C542" s="263" t="inlineStr">
        <is>
          <t>ЕК</t>
        </is>
      </c>
      <c r="D542" s="263" t="n"/>
      <c r="E542" s="264" t="n">
        <v>57221949824</v>
      </c>
      <c r="F542" s="265" t="n">
        <v>1</v>
      </c>
      <c r="G542" s="265" t="n">
        <v>4</v>
      </c>
      <c r="H542" s="265" t="n">
        <v>1</v>
      </c>
      <c r="I542" s="13" t="n"/>
      <c r="J542" s="13" t="n"/>
      <c r="K542" s="13" t="n"/>
      <c r="L542" s="13" t="n"/>
      <c r="M542" s="13" t="n"/>
      <c r="N542" s="13" t="n"/>
      <c r="O542" s="13" t="n"/>
      <c r="P542" s="13" t="n"/>
      <c r="Q542" s="13" t="n"/>
      <c r="R542" s="13" t="n"/>
      <c r="S542" s="13" t="n"/>
      <c r="T542" s="13" t="n"/>
      <c r="U542" s="13" t="n"/>
      <c r="V542" s="13" t="n"/>
      <c r="W542" s="13" t="n"/>
      <c r="X542" s="13" t="n"/>
      <c r="Y542" s="13" t="n"/>
      <c r="Z542" s="13" t="n"/>
    </row>
    <row r="543" ht="15.75" customHeight="1" s="303">
      <c r="A543" s="260" t="inlineStr">
        <is>
          <t>Пономарьова Світлана Владиславівна</t>
        </is>
      </c>
      <c r="B543" s="260" t="inlineStr">
        <is>
          <t>асистент</t>
        </is>
      </c>
      <c r="C543" s="260" t="inlineStr">
        <is>
          <t>СТ</t>
        </is>
      </c>
      <c r="D543" s="260" t="n"/>
      <c r="E543" s="262" t="n"/>
      <c r="F543" s="262" t="n">
        <v>0</v>
      </c>
      <c r="G543" s="262" t="n">
        <v>0</v>
      </c>
      <c r="H543" s="262" t="n">
        <v>0</v>
      </c>
      <c r="I543" s="13" t="n"/>
      <c r="J543" s="13" t="n"/>
      <c r="K543" s="13" t="n"/>
      <c r="L543" s="13" t="n"/>
      <c r="M543" s="13" t="n"/>
      <c r="N543" s="13" t="n"/>
      <c r="O543" s="13" t="n"/>
      <c r="P543" s="13" t="n"/>
      <c r="Q543" s="13" t="n"/>
      <c r="R543" s="13" t="n"/>
      <c r="S543" s="13" t="n"/>
      <c r="T543" s="13" t="n"/>
      <c r="U543" s="13" t="n"/>
      <c r="V543" s="13" t="n"/>
      <c r="W543" s="13" t="n"/>
      <c r="X543" s="13" t="n"/>
      <c r="Y543" s="13" t="n"/>
      <c r="Z543" s="13" t="n"/>
    </row>
    <row r="544" ht="15.75" customHeight="1" s="303">
      <c r="A544" s="263" t="inlineStr">
        <is>
          <t>Поповська Катерина Олегівна</t>
        </is>
      </c>
      <c r="B544" s="263" t="inlineStr">
        <is>
          <t>асистент</t>
        </is>
      </c>
      <c r="C544" s="263" t="inlineStr">
        <is>
          <t>ІКІ</t>
        </is>
      </c>
      <c r="D544" s="263" t="n"/>
      <c r="E544" s="264" t="n">
        <v>56486005600</v>
      </c>
      <c r="F544" s="265" t="n">
        <v>0</v>
      </c>
      <c r="G544" s="265" t="n">
        <v>5</v>
      </c>
      <c r="H544" s="265" t="n">
        <v>0</v>
      </c>
      <c r="I544" s="13" t="n"/>
      <c r="J544" s="13" t="n"/>
      <c r="K544" s="13" t="n"/>
      <c r="L544" s="13" t="n"/>
      <c r="M544" s="13" t="n"/>
      <c r="N544" s="13" t="n"/>
      <c r="O544" s="13" t="n"/>
      <c r="P544" s="13" t="n"/>
      <c r="Q544" s="13" t="n"/>
      <c r="R544" s="13" t="n"/>
      <c r="S544" s="13" t="n"/>
      <c r="T544" s="13" t="n"/>
      <c r="U544" s="13" t="n"/>
      <c r="V544" s="13" t="n"/>
      <c r="W544" s="13" t="n"/>
      <c r="X544" s="13" t="n"/>
      <c r="Y544" s="13" t="n"/>
      <c r="Z544" s="13" t="n"/>
    </row>
    <row r="545" ht="15.75" customHeight="1" s="303">
      <c r="A545" s="260" t="inlineStr">
        <is>
          <t>Посошенко Віталій Олександрович</t>
        </is>
      </c>
      <c r="B545" s="260" t="inlineStr">
        <is>
          <t>доцент</t>
        </is>
      </c>
      <c r="C545" s="260" t="inlineStr">
        <is>
          <t>МІРЕС</t>
        </is>
      </c>
      <c r="D545" s="260" t="n"/>
      <c r="E545" s="261" t="n">
        <v>36632898200</v>
      </c>
      <c r="F545" s="262" t="n">
        <v>1</v>
      </c>
      <c r="G545" s="262" t="n">
        <v>1</v>
      </c>
      <c r="H545" s="262" t="n">
        <v>1</v>
      </c>
      <c r="I545" s="13" t="n"/>
      <c r="J545" s="13" t="n"/>
      <c r="K545" s="13" t="n"/>
      <c r="L545" s="13" t="n"/>
      <c r="M545" s="13" t="n"/>
      <c r="N545" s="13" t="n"/>
      <c r="O545" s="13" t="n"/>
      <c r="P545" s="13" t="n"/>
      <c r="Q545" s="13" t="n"/>
      <c r="R545" s="13" t="n"/>
      <c r="S545" s="13" t="n"/>
      <c r="T545" s="13" t="n"/>
      <c r="U545" s="13" t="n"/>
      <c r="V545" s="13" t="n"/>
      <c r="W545" s="13" t="n"/>
      <c r="X545" s="13" t="n"/>
      <c r="Y545" s="13" t="n"/>
      <c r="Z545" s="13" t="n"/>
    </row>
    <row r="546" ht="15.75" customHeight="1" s="303">
      <c r="A546" s="263" t="inlineStr">
        <is>
          <t>Прасол Ігор Вікторович</t>
        </is>
      </c>
      <c r="B546" s="263" t="inlineStr">
        <is>
          <t>професор</t>
        </is>
      </c>
      <c r="C546" s="263" t="inlineStr">
        <is>
          <t>БМІ</t>
        </is>
      </c>
      <c r="D546" s="263" t="n"/>
      <c r="E546" s="264" t="n">
        <v>55891027200</v>
      </c>
      <c r="F546" s="265" t="n">
        <v>1</v>
      </c>
      <c r="G546" s="265" t="n">
        <v>2</v>
      </c>
      <c r="H546" s="265" t="n">
        <v>4</v>
      </c>
      <c r="I546" s="13" t="n"/>
      <c r="J546" s="13" t="n"/>
      <c r="K546" s="13" t="n"/>
      <c r="L546" s="13" t="n"/>
      <c r="M546" s="13" t="n"/>
      <c r="N546" s="13" t="n"/>
      <c r="O546" s="13" t="n"/>
      <c r="P546" s="13" t="n"/>
      <c r="Q546" s="13" t="n"/>
      <c r="R546" s="13" t="n"/>
      <c r="S546" s="13" t="n"/>
      <c r="T546" s="13" t="n"/>
      <c r="U546" s="13" t="n"/>
      <c r="V546" s="13" t="n"/>
      <c r="W546" s="13" t="n"/>
      <c r="X546" s="13" t="n"/>
      <c r="Y546" s="13" t="n"/>
      <c r="Z546" s="13" t="n"/>
    </row>
    <row r="547" ht="15.75" customHeight="1" s="303">
      <c r="A547" s="260" t="inlineStr">
        <is>
          <t>Приймачов Юрій Дмитрович</t>
        </is>
      </c>
      <c r="B547" s="260" t="inlineStr">
        <is>
          <t>асистент</t>
        </is>
      </c>
      <c r="C547" s="260" t="inlineStr">
        <is>
          <t>Фіз.</t>
        </is>
      </c>
      <c r="D547" s="260" t="n"/>
      <c r="E547" s="261" t="n">
        <v>57216183292</v>
      </c>
      <c r="F547" s="262" t="n">
        <v>0</v>
      </c>
      <c r="G547" s="262" t="n">
        <v>1</v>
      </c>
      <c r="H547" s="262" t="n">
        <v>0</v>
      </c>
      <c r="I547" s="13" t="n"/>
      <c r="J547" s="13" t="n"/>
      <c r="K547" s="13" t="n"/>
      <c r="L547" s="13" t="n"/>
      <c r="M547" s="13" t="n"/>
      <c r="N547" s="13" t="n"/>
      <c r="O547" s="13" t="n"/>
      <c r="P547" s="13" t="n"/>
      <c r="Q547" s="13" t="n"/>
      <c r="R547" s="13" t="n"/>
      <c r="S547" s="13" t="n"/>
      <c r="T547" s="13" t="n"/>
      <c r="U547" s="13" t="n"/>
      <c r="V547" s="13" t="n"/>
      <c r="W547" s="13" t="n"/>
      <c r="X547" s="13" t="n"/>
      <c r="Y547" s="13" t="n"/>
      <c r="Z547" s="13" t="n"/>
    </row>
    <row r="548" ht="15.75" customHeight="1" s="303">
      <c r="A548" s="263" t="inlineStr">
        <is>
          <t>Прібильнова Інна Борисівна</t>
        </is>
      </c>
      <c r="B548" s="263" t="inlineStr">
        <is>
          <t>ст. викл.</t>
        </is>
      </c>
      <c r="C548" s="263" t="inlineStr">
        <is>
          <t>ЕК</t>
        </is>
      </c>
      <c r="D548" s="263" t="n"/>
      <c r="E548" s="264" t="n">
        <v>57209317643</v>
      </c>
      <c r="F548" s="265" t="n">
        <v>1</v>
      </c>
      <c r="G548" s="265" t="n">
        <v>1</v>
      </c>
      <c r="H548" s="265" t="n">
        <v>8</v>
      </c>
      <c r="I548" s="13" t="n"/>
      <c r="J548" s="13" t="n"/>
      <c r="K548" s="13" t="n"/>
      <c r="L548" s="13" t="n"/>
      <c r="M548" s="13" t="n"/>
      <c r="N548" s="13" t="n"/>
      <c r="O548" s="13" t="n"/>
      <c r="P548" s="13" t="n"/>
      <c r="Q548" s="13" t="n"/>
      <c r="R548" s="13" t="n"/>
      <c r="S548" s="13" t="n"/>
      <c r="T548" s="13" t="n"/>
      <c r="U548" s="13" t="n"/>
      <c r="V548" s="13" t="n"/>
      <c r="W548" s="13" t="n"/>
      <c r="X548" s="13" t="n"/>
      <c r="Y548" s="13" t="n"/>
      <c r="Z548" s="13" t="n"/>
    </row>
    <row r="549" ht="15.75" customHeight="1" s="303">
      <c r="A549" s="260" t="inlineStr">
        <is>
          <t>Прісич Олена Юріївна</t>
        </is>
      </c>
      <c r="B549" s="260" t="inlineStr">
        <is>
          <t>ст. викл.</t>
        </is>
      </c>
      <c r="C549" s="260" t="inlineStr">
        <is>
          <t>ФВС</t>
        </is>
      </c>
      <c r="D549" s="260" t="n"/>
      <c r="E549" s="262" t="n"/>
      <c r="F549" s="262" t="n">
        <v>0</v>
      </c>
      <c r="G549" s="262" t="n">
        <v>0</v>
      </c>
      <c r="H549" s="262" t="n">
        <v>0</v>
      </c>
      <c r="I549" s="13" t="n"/>
      <c r="J549" s="13" t="n"/>
      <c r="K549" s="13" t="n"/>
      <c r="L549" s="13" t="n"/>
      <c r="M549" s="13" t="n"/>
      <c r="N549" s="13" t="n"/>
      <c r="O549" s="13" t="n"/>
      <c r="P549" s="13" t="n"/>
      <c r="Q549" s="13" t="n"/>
      <c r="R549" s="13" t="n"/>
      <c r="S549" s="13" t="n"/>
      <c r="T549" s="13" t="n"/>
      <c r="U549" s="13" t="n"/>
      <c r="V549" s="13" t="n"/>
      <c r="W549" s="13" t="n"/>
      <c r="X549" s="13" t="n"/>
      <c r="Y549" s="13" t="n"/>
      <c r="Z549" s="13" t="n"/>
    </row>
    <row r="550" ht="15.75" customHeight="1" s="303">
      <c r="A550" s="263" t="inlineStr">
        <is>
          <t>Прокопенко Юрій Володимирович</t>
        </is>
      </c>
      <c r="B550" s="263" t="inlineStr">
        <is>
          <t>доцент (сумісник)</t>
        </is>
      </c>
      <c r="C550" s="263" t="inlineStr">
        <is>
          <t>КІТАМ</t>
        </is>
      </c>
      <c r="D550" s="263" t="n"/>
      <c r="E550" s="264" t="n">
        <v>6603686093</v>
      </c>
      <c r="F550" s="265" t="n"/>
      <c r="G550" s="265" t="n"/>
      <c r="H550" s="265" t="n"/>
      <c r="I550" s="13" t="n"/>
      <c r="J550" s="13" t="n"/>
      <c r="K550" s="13" t="n"/>
      <c r="L550" s="13" t="n"/>
      <c r="M550" s="13" t="n"/>
      <c r="N550" s="13" t="n"/>
      <c r="O550" s="13" t="n"/>
      <c r="P550" s="13" t="n"/>
      <c r="Q550" s="13" t="n"/>
      <c r="R550" s="13" t="n"/>
      <c r="S550" s="13" t="n"/>
      <c r="T550" s="13" t="n"/>
      <c r="U550" s="13" t="n"/>
      <c r="V550" s="13" t="n"/>
      <c r="W550" s="13" t="n"/>
      <c r="X550" s="13" t="n"/>
      <c r="Y550" s="13" t="n"/>
      <c r="Z550" s="13" t="n"/>
    </row>
    <row r="551" ht="15.75" customHeight="1" s="303">
      <c r="A551" s="260" t="inlineStr">
        <is>
          <t>Пронюк Ганна Валеріївна</t>
        </is>
      </c>
      <c r="B551" s="260" t="inlineStr">
        <is>
          <t>доцент</t>
        </is>
      </c>
      <c r="C551" s="260" t="inlineStr">
        <is>
          <t>ОП</t>
        </is>
      </c>
      <c r="D551" s="260" t="n"/>
      <c r="E551" s="261" t="n">
        <v>57208907089</v>
      </c>
      <c r="F551" s="262" t="n">
        <v>0</v>
      </c>
      <c r="G551" s="262" t="n">
        <v>1</v>
      </c>
      <c r="H551" s="262" t="n">
        <v>0</v>
      </c>
      <c r="I551" s="13" t="n"/>
      <c r="J551" s="13" t="n"/>
      <c r="K551" s="13" t="n"/>
      <c r="L551" s="13" t="n"/>
      <c r="M551" s="13" t="n"/>
      <c r="N551" s="13" t="n"/>
      <c r="O551" s="13" t="n"/>
      <c r="P551" s="13" t="n"/>
      <c r="Q551" s="13" t="n"/>
      <c r="R551" s="13" t="n"/>
      <c r="S551" s="13" t="n"/>
      <c r="T551" s="13" t="n"/>
      <c r="U551" s="13" t="n"/>
      <c r="V551" s="13" t="n"/>
      <c r="W551" s="13" t="n"/>
      <c r="X551" s="13" t="n"/>
      <c r="Y551" s="13" t="n"/>
      <c r="Z551" s="13" t="n"/>
    </row>
    <row r="552" ht="15.75" customHeight="1" s="303">
      <c r="A552" s="263" t="inlineStr">
        <is>
          <t>Пуди Анатолій Юхимович</t>
        </is>
      </c>
      <c r="B552" s="263" t="inlineStr">
        <is>
          <t>доцент</t>
        </is>
      </c>
      <c r="C552" s="263" t="inlineStr">
        <is>
          <t>ВМ</t>
        </is>
      </c>
      <c r="D552" s="263" t="n"/>
      <c r="E552" s="265" t="n"/>
      <c r="F552" s="265" t="n">
        <v>0</v>
      </c>
      <c r="G552" s="265" t="n">
        <v>0</v>
      </c>
      <c r="H552" s="265" t="n">
        <v>0</v>
      </c>
      <c r="I552" s="13" t="n"/>
      <c r="J552" s="13" t="n"/>
      <c r="K552" s="13" t="n"/>
      <c r="L552" s="13" t="n"/>
      <c r="M552" s="13" t="n"/>
      <c r="N552" s="13" t="n"/>
      <c r="O552" s="13" t="n"/>
      <c r="P552" s="13" t="n"/>
      <c r="Q552" s="13" t="n"/>
      <c r="R552" s="13" t="n"/>
      <c r="S552" s="13" t="n"/>
      <c r="T552" s="13" t="n"/>
      <c r="U552" s="13" t="n"/>
      <c r="V552" s="13" t="n"/>
      <c r="W552" s="13" t="n"/>
      <c r="X552" s="13" t="n"/>
      <c r="Y552" s="13" t="n"/>
      <c r="Z552" s="13" t="n"/>
    </row>
    <row r="553" ht="15.75" customHeight="1" s="303">
      <c r="A553" s="260" t="inlineStr">
        <is>
          <t>Пустовойтов Павло Євгенович</t>
        </is>
      </c>
      <c r="B553" s="260" t="inlineStr">
        <is>
          <t>професор (сумісник)</t>
        </is>
      </c>
      <c r="C553" s="260" t="inlineStr">
        <is>
          <t>ІМІ</t>
        </is>
      </c>
      <c r="D553" s="260" t="n"/>
      <c r="E553" s="261" t="n">
        <v>55225675900</v>
      </c>
      <c r="F553" s="262" t="n">
        <v>2</v>
      </c>
      <c r="G553" s="262" t="n">
        <v>7</v>
      </c>
      <c r="H553" s="262" t="n">
        <v>11</v>
      </c>
      <c r="I553" s="13" t="n"/>
      <c r="J553" s="13" t="n"/>
      <c r="K553" s="13" t="n"/>
      <c r="L553" s="13" t="n"/>
      <c r="M553" s="13" t="n"/>
      <c r="N553" s="13" t="n"/>
      <c r="O553" s="13" t="n"/>
      <c r="P553" s="13" t="n"/>
      <c r="Q553" s="13" t="n"/>
      <c r="R553" s="13" t="n"/>
      <c r="S553" s="13" t="n"/>
      <c r="T553" s="13" t="n"/>
      <c r="U553" s="13" t="n"/>
      <c r="V553" s="13" t="n"/>
      <c r="W553" s="13" t="n"/>
      <c r="X553" s="13" t="n"/>
      <c r="Y553" s="13" t="n"/>
      <c r="Z553" s="13" t="n"/>
    </row>
    <row r="554" ht="15.75" customHeight="1" s="303">
      <c r="A554" s="263" t="inlineStr">
        <is>
          <t>Путятін Євгеній Петрович</t>
        </is>
      </c>
      <c r="B554" s="263" t="inlineStr">
        <is>
          <t>зав. каф.</t>
        </is>
      </c>
      <c r="C554" s="263" t="inlineStr">
        <is>
          <t>Інф.</t>
        </is>
      </c>
      <c r="D554" s="263" t="n"/>
      <c r="E554" s="264" t="n">
        <v>56962726800</v>
      </c>
      <c r="F554" s="265" t="n">
        <v>2</v>
      </c>
      <c r="G554" s="265" t="n">
        <v>7</v>
      </c>
      <c r="H554" s="265" t="n">
        <v>9</v>
      </c>
      <c r="I554" s="13" t="n"/>
      <c r="J554" s="13" t="n"/>
      <c r="K554" s="13" t="n"/>
      <c r="L554" s="13" t="n"/>
      <c r="M554" s="13" t="n"/>
      <c r="N554" s="13" t="n"/>
      <c r="O554" s="13" t="n"/>
      <c r="P554" s="13" t="n"/>
      <c r="Q554" s="13" t="n"/>
      <c r="R554" s="13" t="n"/>
      <c r="S554" s="13" t="n"/>
      <c r="T554" s="13" t="n"/>
      <c r="U554" s="13" t="n"/>
      <c r="V554" s="13" t="n"/>
      <c r="W554" s="13" t="n"/>
      <c r="X554" s="13" t="n"/>
      <c r="Y554" s="13" t="n"/>
      <c r="Z554" s="13" t="n"/>
    </row>
    <row r="555" ht="15.75" customHeight="1" s="303">
      <c r="A555" s="260" t="inlineStr">
        <is>
          <t>Путятіна Олександра Євгеніївна</t>
        </is>
      </c>
      <c r="B555" s="260" t="inlineStr">
        <is>
          <t>ст. викл.</t>
        </is>
      </c>
      <c r="C555" s="260" t="inlineStr">
        <is>
          <t>Інф.</t>
        </is>
      </c>
      <c r="D555" s="260" t="n"/>
      <c r="E555" s="261" t="n">
        <v>24484132300</v>
      </c>
      <c r="F555" s="262" t="n">
        <v>0</v>
      </c>
      <c r="G555" s="262" t="n">
        <v>2</v>
      </c>
      <c r="H555" s="262" t="n">
        <v>0</v>
      </c>
      <c r="I555" s="13" t="n"/>
      <c r="J555" s="13" t="n"/>
      <c r="K555" s="13" t="n"/>
      <c r="L555" s="13" t="n"/>
      <c r="M555" s="13" t="n"/>
      <c r="N555" s="13" t="n"/>
      <c r="O555" s="13" t="n"/>
      <c r="P555" s="13" t="n"/>
      <c r="Q555" s="13" t="n"/>
      <c r="R555" s="13" t="n"/>
      <c r="S555" s="13" t="n"/>
      <c r="T555" s="13" t="n"/>
      <c r="U555" s="13" t="n"/>
      <c r="V555" s="13" t="n"/>
      <c r="W555" s="13" t="n"/>
      <c r="X555" s="13" t="n"/>
      <c r="Y555" s="13" t="n"/>
      <c r="Z555" s="13" t="n"/>
    </row>
    <row r="556" ht="15.75" customHeight="1" s="303">
      <c r="A556" s="263" t="inlineStr">
        <is>
          <t>Пшеничних Сергій Васильович</t>
        </is>
      </c>
      <c r="B556" s="263" t="inlineStr">
        <is>
          <t>доцент</t>
        </is>
      </c>
      <c r="C556" s="263" t="inlineStr">
        <is>
          <t>ІКІ</t>
        </is>
      </c>
      <c r="D556" s="263" t="n"/>
      <c r="E556" s="265" t="n"/>
      <c r="F556" s="265" t="n">
        <v>0</v>
      </c>
      <c r="G556" s="265" t="n">
        <v>0</v>
      </c>
      <c r="H556" s="265" t="n">
        <v>0</v>
      </c>
      <c r="I556" s="13" t="n"/>
      <c r="J556" s="13" t="n"/>
      <c r="K556" s="13" t="n"/>
      <c r="L556" s="13" t="n"/>
      <c r="M556" s="13" t="n"/>
      <c r="N556" s="13" t="n"/>
      <c r="O556" s="13" t="n"/>
      <c r="P556" s="13" t="n"/>
      <c r="Q556" s="13" t="n"/>
      <c r="R556" s="13" t="n"/>
      <c r="S556" s="13" t="n"/>
      <c r="T556" s="13" t="n"/>
      <c r="U556" s="13" t="n"/>
      <c r="V556" s="13" t="n"/>
      <c r="W556" s="13" t="n"/>
      <c r="X556" s="13" t="n"/>
      <c r="Y556" s="13" t="n"/>
      <c r="Z556" s="13" t="n"/>
    </row>
    <row r="557" ht="15.75" customHeight="1" s="303">
      <c r="A557" s="260" t="inlineStr">
        <is>
          <t>Пятайкіна Марія Ігорівна</t>
        </is>
      </c>
      <c r="B557" s="260" t="inlineStr">
        <is>
          <t>асистент</t>
        </is>
      </c>
      <c r="C557" s="260" t="inlineStr">
        <is>
          <t>МЕЕПП</t>
        </is>
      </c>
      <c r="D557" s="260" t="n"/>
      <c r="E557" s="261" t="n">
        <v>55976039200</v>
      </c>
      <c r="F557" s="262" t="n">
        <v>0</v>
      </c>
      <c r="G557" s="262" t="n">
        <v>2</v>
      </c>
      <c r="H557" s="262" t="n">
        <v>0</v>
      </c>
      <c r="I557" s="13" t="n"/>
      <c r="J557" s="13" t="n"/>
      <c r="K557" s="13" t="n"/>
      <c r="L557" s="13" t="n"/>
      <c r="M557" s="13" t="n"/>
      <c r="N557" s="13" t="n"/>
      <c r="O557" s="13" t="n"/>
      <c r="P557" s="13" t="n"/>
      <c r="Q557" s="13" t="n"/>
      <c r="R557" s="13" t="n"/>
      <c r="S557" s="13" t="n"/>
      <c r="T557" s="13" t="n"/>
      <c r="U557" s="13" t="n"/>
      <c r="V557" s="13" t="n"/>
      <c r="W557" s="13" t="n"/>
      <c r="X557" s="13" t="n"/>
      <c r="Y557" s="13" t="n"/>
      <c r="Z557" s="13" t="n"/>
    </row>
    <row r="558" ht="15.75" customHeight="1" s="303">
      <c r="A558" s="263" t="inlineStr">
        <is>
          <t>Работягов Андрій Валентинович</t>
        </is>
      </c>
      <c r="B558" s="263" t="inlineStr">
        <is>
          <t>доцент</t>
        </is>
      </c>
      <c r="C558" s="263" t="inlineStr">
        <is>
          <t>ПІ</t>
        </is>
      </c>
      <c r="D558" s="263" t="n"/>
      <c r="E558" s="264" t="n">
        <v>57202210250</v>
      </c>
      <c r="F558" s="265" t="n">
        <v>1</v>
      </c>
      <c r="G558" s="265" t="n">
        <v>2</v>
      </c>
      <c r="H558" s="265" t="n">
        <v>8</v>
      </c>
      <c r="I558" s="13" t="n"/>
      <c r="J558" s="13" t="n"/>
      <c r="K558" s="13" t="n"/>
      <c r="L558" s="13" t="n"/>
      <c r="M558" s="13" t="n"/>
      <c r="N558" s="13" t="n"/>
      <c r="O558" s="13" t="n"/>
      <c r="P558" s="13" t="n"/>
      <c r="Q558" s="13" t="n"/>
      <c r="R558" s="13" t="n"/>
      <c r="S558" s="13" t="n"/>
      <c r="T558" s="13" t="n"/>
      <c r="U558" s="13" t="n"/>
      <c r="V558" s="13" t="n"/>
      <c r="W558" s="13" t="n"/>
      <c r="X558" s="13" t="n"/>
      <c r="Y558" s="13" t="n"/>
      <c r="Z558" s="13" t="n"/>
    </row>
    <row r="559" ht="15.75" customHeight="1" s="303">
      <c r="A559" s="260" t="inlineStr">
        <is>
          <t>Радівілова Тамара Анатоліївна</t>
        </is>
      </c>
      <c r="B559" s="260" t="inlineStr">
        <is>
          <t>доцент</t>
        </is>
      </c>
      <c r="C559" s="260" t="inlineStr">
        <is>
          <t>ІКІ</t>
        </is>
      </c>
      <c r="D559" s="260" t="n"/>
      <c r="E559" s="261" t="n">
        <v>24484091300</v>
      </c>
      <c r="F559" s="262" t="n">
        <v>16</v>
      </c>
      <c r="G559" s="262" t="n">
        <v>52</v>
      </c>
      <c r="H559" s="262" t="n">
        <v>549</v>
      </c>
      <c r="I559" s="13" t="n"/>
      <c r="J559" s="13" t="n"/>
      <c r="K559" s="13" t="n"/>
      <c r="L559" s="13" t="n"/>
      <c r="M559" s="13" t="n"/>
      <c r="N559" s="13" t="n"/>
      <c r="O559" s="13" t="n"/>
      <c r="P559" s="13" t="n"/>
      <c r="Q559" s="13" t="n"/>
      <c r="R559" s="13" t="n"/>
      <c r="S559" s="13" t="n"/>
      <c r="T559" s="13" t="n"/>
      <c r="U559" s="13" t="n"/>
      <c r="V559" s="13" t="n"/>
      <c r="W559" s="13" t="n"/>
      <c r="X559" s="13" t="n"/>
      <c r="Y559" s="13" t="n"/>
      <c r="Z559" s="13" t="n"/>
    </row>
    <row r="560" ht="15.75" customHeight="1" s="303">
      <c r="A560" s="263" t="inlineStr">
        <is>
          <t>Радченко В`ячеслав Олексійович</t>
        </is>
      </c>
      <c r="B560" s="263" t="inlineStr">
        <is>
          <t>ст. викл.</t>
        </is>
      </c>
      <c r="C560" s="263" t="inlineStr">
        <is>
          <t>ЕОМ</t>
        </is>
      </c>
      <c r="D560" s="263" t="n"/>
      <c r="E560" s="264" t="n">
        <v>57189376280</v>
      </c>
      <c r="F560" s="265" t="n">
        <v>1</v>
      </c>
      <c r="G560" s="265" t="n">
        <v>2</v>
      </c>
      <c r="H560" s="265" t="n">
        <v>5</v>
      </c>
      <c r="I560" s="13" t="n"/>
      <c r="J560" s="13" t="n"/>
      <c r="K560" s="13" t="n"/>
      <c r="L560" s="13" t="n"/>
      <c r="M560" s="13" t="n"/>
      <c r="N560" s="13" t="n"/>
      <c r="O560" s="13" t="n"/>
      <c r="P560" s="13" t="n"/>
      <c r="Q560" s="13" t="n"/>
      <c r="R560" s="13" t="n"/>
      <c r="S560" s="13" t="n"/>
      <c r="T560" s="13" t="n"/>
      <c r="U560" s="13" t="n"/>
      <c r="V560" s="13" t="n"/>
      <c r="W560" s="13" t="n"/>
      <c r="X560" s="13" t="n"/>
      <c r="Y560" s="13" t="n"/>
      <c r="Z560" s="13" t="n"/>
    </row>
    <row r="561" ht="15.75" customHeight="1" s="303">
      <c r="A561" s="260" t="inlineStr">
        <is>
          <t>Разумов-Фризюк Євгеній Анатолійович</t>
        </is>
      </c>
      <c r="B561" s="260" t="inlineStr">
        <is>
          <t>доцент</t>
        </is>
      </c>
      <c r="C561" s="260" t="inlineStr">
        <is>
          <t>КІТАМ</t>
        </is>
      </c>
      <c r="D561" s="260" t="n"/>
      <c r="E561" s="261" t="n">
        <v>24461662400</v>
      </c>
      <c r="F561" s="262" t="n">
        <v>1</v>
      </c>
      <c r="G561" s="262" t="n">
        <v>4</v>
      </c>
      <c r="H561" s="262" t="n">
        <v>3</v>
      </c>
      <c r="I561" s="13" t="n"/>
      <c r="J561" s="13" t="n"/>
      <c r="K561" s="13" t="n"/>
      <c r="L561" s="13" t="n"/>
      <c r="M561" s="13" t="n"/>
      <c r="N561" s="13" t="n"/>
      <c r="O561" s="13" t="n"/>
      <c r="P561" s="13" t="n"/>
      <c r="Q561" s="13" t="n"/>
      <c r="R561" s="13" t="n"/>
      <c r="S561" s="13" t="n"/>
      <c r="T561" s="13" t="n"/>
      <c r="U561" s="13" t="n"/>
      <c r="V561" s="13" t="n"/>
      <c r="W561" s="13" t="n"/>
      <c r="X561" s="13" t="n"/>
      <c r="Y561" s="13" t="n"/>
      <c r="Z561" s="13" t="n"/>
    </row>
    <row r="562" ht="15.75" customHeight="1" s="303">
      <c r="A562" s="263" t="inlineStr">
        <is>
          <t>Рапін Володимир Васильович</t>
        </is>
      </c>
      <c r="B562" s="263" t="inlineStr">
        <is>
          <t>професор</t>
        </is>
      </c>
      <c r="C562" s="263" t="inlineStr">
        <is>
          <t>ІМІ</t>
        </is>
      </c>
      <c r="D562" s="263" t="n"/>
      <c r="E562" s="264" t="n">
        <v>6602413184</v>
      </c>
      <c r="F562" s="265" t="n">
        <v>2</v>
      </c>
      <c r="G562" s="265" t="n">
        <v>12</v>
      </c>
      <c r="H562" s="265" t="n">
        <v>8</v>
      </c>
      <c r="I562" s="13" t="n"/>
      <c r="J562" s="13" t="n"/>
      <c r="K562" s="13" t="n"/>
      <c r="L562" s="13" t="n"/>
      <c r="M562" s="13" t="n"/>
      <c r="N562" s="13" t="n"/>
      <c r="O562" s="13" t="n"/>
      <c r="P562" s="13" t="n"/>
      <c r="Q562" s="13" t="n"/>
      <c r="R562" s="13" t="n"/>
      <c r="S562" s="13" t="n"/>
      <c r="T562" s="13" t="n"/>
      <c r="U562" s="13" t="n"/>
      <c r="V562" s="13" t="n"/>
      <c r="W562" s="13" t="n"/>
      <c r="X562" s="13" t="n"/>
      <c r="Y562" s="13" t="n"/>
      <c r="Z562" s="13" t="n"/>
    </row>
    <row r="563" ht="15.75" customHeight="1" s="303">
      <c r="A563" s="260" t="inlineStr">
        <is>
          <t>Рахліс Дарія Юхимівна</t>
        </is>
      </c>
      <c r="B563" s="260" t="inlineStr">
        <is>
          <t>доцент</t>
        </is>
      </c>
      <c r="C563" s="260" t="inlineStr">
        <is>
          <t>АПОТ</t>
        </is>
      </c>
      <c r="D563" s="260" t="n"/>
      <c r="E563" s="261" t="n">
        <v>27867781600</v>
      </c>
      <c r="F563" s="262" t="n">
        <v>3</v>
      </c>
      <c r="G563" s="262" t="n">
        <v>14</v>
      </c>
      <c r="H563" s="262" t="n">
        <v>16</v>
      </c>
      <c r="I563" s="13" t="n"/>
      <c r="J563" s="13" t="n"/>
      <c r="K563" s="13" t="n"/>
      <c r="L563" s="13" t="n"/>
      <c r="M563" s="13" t="n"/>
      <c r="N563" s="13" t="n"/>
      <c r="O563" s="13" t="n"/>
      <c r="P563" s="13" t="n"/>
      <c r="Q563" s="13" t="n"/>
      <c r="R563" s="13" t="n"/>
      <c r="S563" s="13" t="n"/>
      <c r="T563" s="13" t="n"/>
      <c r="U563" s="13" t="n"/>
      <c r="V563" s="13" t="n"/>
      <c r="W563" s="13" t="n"/>
      <c r="X563" s="13" t="n"/>
      <c r="Y563" s="13" t="n"/>
      <c r="Z563" s="13" t="n"/>
    </row>
    <row r="564" ht="15.75" customHeight="1" s="303">
      <c r="A564" s="263" t="inlineStr">
        <is>
          <t>Ребезюк Леонід Миколайович</t>
        </is>
      </c>
      <c r="B564" s="263" t="inlineStr">
        <is>
          <t>доцент</t>
        </is>
      </c>
      <c r="C564" s="263" t="inlineStr">
        <is>
          <t>СТ</t>
        </is>
      </c>
      <c r="D564" s="263" t="n"/>
      <c r="E564" s="264" t="n">
        <v>57219987835</v>
      </c>
      <c r="F564" s="265" t="n">
        <v>0</v>
      </c>
      <c r="G564" s="265" t="n">
        <v>2</v>
      </c>
      <c r="H564" s="265" t="n">
        <v>0</v>
      </c>
      <c r="I564" s="13" t="n"/>
      <c r="J564" s="13" t="n"/>
      <c r="K564" s="13" t="n"/>
      <c r="L564" s="13" t="n"/>
      <c r="M564" s="13" t="n"/>
      <c r="N564" s="13" t="n"/>
      <c r="O564" s="13" t="n"/>
      <c r="P564" s="13" t="n"/>
      <c r="Q564" s="13" t="n"/>
      <c r="R564" s="13" t="n"/>
      <c r="S564" s="13" t="n"/>
      <c r="T564" s="13" t="n"/>
      <c r="U564" s="13" t="n"/>
      <c r="V564" s="13" t="n"/>
      <c r="W564" s="13" t="n"/>
      <c r="X564" s="13" t="n"/>
      <c r="Y564" s="13" t="n"/>
      <c r="Z564" s="13" t="n"/>
    </row>
    <row r="565" ht="15.75" customHeight="1" s="303">
      <c r="A565" s="260" t="inlineStr">
        <is>
          <t>Ревенчук Ілона Анатоліївна</t>
        </is>
      </c>
      <c r="B565" s="260" t="inlineStr">
        <is>
          <t>доцент</t>
        </is>
      </c>
      <c r="C565" s="260" t="inlineStr">
        <is>
          <t>ПІ</t>
        </is>
      </c>
      <c r="D565" s="260" t="n"/>
      <c r="E565" s="261" t="n">
        <v>24480010500</v>
      </c>
      <c r="F565" s="262" t="n">
        <v>1</v>
      </c>
      <c r="G565" s="262" t="n">
        <v>8</v>
      </c>
      <c r="H565" s="262" t="n">
        <v>7</v>
      </c>
      <c r="I565" s="13" t="n"/>
      <c r="J565" s="13" t="n"/>
      <c r="K565" s="13" t="n"/>
      <c r="L565" s="13" t="n"/>
      <c r="M565" s="13" t="n"/>
      <c r="N565" s="13" t="n"/>
      <c r="O565" s="13" t="n"/>
      <c r="P565" s="13" t="n"/>
      <c r="Q565" s="13" t="n"/>
      <c r="R565" s="13" t="n"/>
      <c r="S565" s="13" t="n"/>
      <c r="T565" s="13" t="n"/>
      <c r="U565" s="13" t="n"/>
      <c r="V565" s="13" t="n"/>
      <c r="W565" s="13" t="n"/>
      <c r="X565" s="13" t="n"/>
      <c r="Y565" s="13" t="n"/>
      <c r="Z565" s="13" t="n"/>
    </row>
    <row r="566" ht="15.75" customHeight="1" s="303">
      <c r="A566" s="263" t="inlineStr">
        <is>
          <t>Ремаєва Ольга Олександрівна</t>
        </is>
      </c>
      <c r="B566" s="263" t="inlineStr">
        <is>
          <t>доцент</t>
        </is>
      </c>
      <c r="C566" s="263" t="inlineStr">
        <is>
          <t>ВМ</t>
        </is>
      </c>
      <c r="D566" s="263" t="n"/>
      <c r="E566" s="264" t="n">
        <v>15072038900</v>
      </c>
      <c r="F566" s="265" t="n">
        <v>0</v>
      </c>
      <c r="G566" s="265" t="n">
        <v>3</v>
      </c>
      <c r="H566" s="265" t="n">
        <v>0</v>
      </c>
      <c r="I566" s="13" t="n"/>
      <c r="J566" s="13" t="n"/>
      <c r="K566" s="13" t="n"/>
      <c r="L566" s="13" t="n"/>
      <c r="M566" s="13" t="n"/>
      <c r="N566" s="13" t="n"/>
      <c r="O566" s="13" t="n"/>
      <c r="P566" s="13" t="n"/>
      <c r="Q566" s="13" t="n"/>
      <c r="R566" s="13" t="n"/>
      <c r="S566" s="13" t="n"/>
      <c r="T566" s="13" t="n"/>
      <c r="U566" s="13" t="n"/>
      <c r="V566" s="13" t="n"/>
      <c r="W566" s="13" t="n"/>
      <c r="X566" s="13" t="n"/>
      <c r="Y566" s="13" t="n"/>
      <c r="Z566" s="13" t="n"/>
    </row>
    <row r="567" ht="15.75" customHeight="1" s="303">
      <c r="A567" s="260" t="inlineStr">
        <is>
          <t>Решетнік Віктор Михайлович</t>
        </is>
      </c>
      <c r="B567" s="260" t="inlineStr">
        <is>
          <t>доцент</t>
        </is>
      </c>
      <c r="C567" s="260" t="inlineStr">
        <is>
          <t>СТ</t>
        </is>
      </c>
      <c r="D567" s="260" t="n"/>
      <c r="E567" s="261" t="n">
        <v>57211976635</v>
      </c>
      <c r="F567" s="262" t="n">
        <v>3</v>
      </c>
      <c r="G567" s="262" t="n">
        <v>7</v>
      </c>
      <c r="H567" s="262" t="n">
        <v>24</v>
      </c>
      <c r="I567" s="13" t="n"/>
      <c r="J567" s="13" t="n"/>
      <c r="K567" s="13" t="n"/>
      <c r="L567" s="13" t="n"/>
      <c r="M567" s="13" t="n"/>
      <c r="N567" s="13" t="n"/>
      <c r="O567" s="13" t="n"/>
      <c r="P567" s="13" t="n"/>
      <c r="Q567" s="13" t="n"/>
      <c r="R567" s="13" t="n"/>
      <c r="S567" s="13" t="n"/>
      <c r="T567" s="13" t="n"/>
      <c r="U567" s="13" t="n"/>
      <c r="V567" s="13" t="n"/>
      <c r="W567" s="13" t="n"/>
      <c r="X567" s="13" t="n"/>
      <c r="Y567" s="13" t="n"/>
      <c r="Z567" s="13" t="n"/>
    </row>
    <row r="568" ht="15.75" customHeight="1" s="303">
      <c r="A568" s="263" t="inlineStr">
        <is>
          <t>Рибалка Антоніна Іванівна</t>
        </is>
      </c>
      <c r="B568" s="263" t="inlineStr">
        <is>
          <t>доцент</t>
        </is>
      </c>
      <c r="C568" s="263" t="inlineStr">
        <is>
          <t>Фіз.</t>
        </is>
      </c>
      <c r="D568" s="263" t="n"/>
      <c r="E568" s="264" t="n">
        <v>57216346667</v>
      </c>
      <c r="F568" s="265" t="n">
        <v>1</v>
      </c>
      <c r="G568" s="265" t="n">
        <v>3</v>
      </c>
      <c r="H568" s="265" t="n">
        <v>1</v>
      </c>
      <c r="I568" s="13" t="n"/>
      <c r="J568" s="13" t="n"/>
      <c r="K568" s="13" t="n"/>
      <c r="L568" s="13" t="n"/>
      <c r="M568" s="13" t="n"/>
      <c r="N568" s="13" t="n"/>
      <c r="O568" s="13" t="n"/>
      <c r="P568" s="13" t="n"/>
      <c r="Q568" s="13" t="n"/>
      <c r="R568" s="13" t="n"/>
      <c r="S568" s="13" t="n"/>
      <c r="T568" s="13" t="n"/>
      <c r="U568" s="13" t="n"/>
      <c r="V568" s="13" t="n"/>
      <c r="W568" s="13" t="n"/>
      <c r="X568" s="13" t="n"/>
      <c r="Y568" s="13" t="n"/>
      <c r="Z568" s="13" t="n"/>
    </row>
    <row r="569" ht="15.75" customHeight="1" s="303">
      <c r="A569" s="260" t="inlineStr">
        <is>
          <t>Рижченко Ольга Сергіївна</t>
        </is>
      </c>
      <c r="B569" s="260" t="inlineStr">
        <is>
          <t>ст. викл.</t>
        </is>
      </c>
      <c r="C569" s="260" t="inlineStr">
        <is>
          <t>МП</t>
        </is>
      </c>
      <c r="D569" s="260" t="n"/>
      <c r="E569" s="262" t="n"/>
      <c r="F569" s="262" t="n">
        <v>0</v>
      </c>
      <c r="G569" s="262" t="n">
        <v>0</v>
      </c>
      <c r="H569" s="262" t="n">
        <v>0</v>
      </c>
      <c r="I569" s="13" t="n"/>
      <c r="J569" s="13" t="n"/>
      <c r="K569" s="13" t="n"/>
      <c r="L569" s="13" t="n"/>
      <c r="M569" s="13" t="n"/>
      <c r="N569" s="13" t="n"/>
      <c r="O569" s="13" t="n"/>
      <c r="P569" s="13" t="n"/>
      <c r="Q569" s="13" t="n"/>
      <c r="R569" s="13" t="n"/>
      <c r="S569" s="13" t="n"/>
      <c r="T569" s="13" t="n"/>
      <c r="U569" s="13" t="n"/>
      <c r="V569" s="13" t="n"/>
      <c r="W569" s="13" t="n"/>
      <c r="X569" s="13" t="n"/>
      <c r="Y569" s="13" t="n"/>
      <c r="Z569" s="13" t="n"/>
    </row>
    <row r="570" ht="15.75" customHeight="1" s="303">
      <c r="A570" s="263" t="inlineStr">
        <is>
          <t>Рожнова Тетяна Григорівна</t>
        </is>
      </c>
      <c r="B570" s="263" t="inlineStr">
        <is>
          <t>ст. викл.</t>
        </is>
      </c>
      <c r="C570" s="263" t="inlineStr">
        <is>
          <t>АПОТ</t>
        </is>
      </c>
      <c r="D570" s="263" t="n"/>
      <c r="E570" s="264" t="n">
        <v>35763451400</v>
      </c>
      <c r="F570" s="265" t="n">
        <v>2</v>
      </c>
      <c r="G570" s="265" t="n">
        <v>5</v>
      </c>
      <c r="H570" s="265" t="n">
        <v>7</v>
      </c>
      <c r="I570" s="13" t="n"/>
      <c r="J570" s="13" t="n"/>
      <c r="K570" s="13" t="n"/>
      <c r="L570" s="13" t="n"/>
      <c r="M570" s="13" t="n"/>
      <c r="N570" s="13" t="n"/>
      <c r="O570" s="13" t="n"/>
      <c r="P570" s="13" t="n"/>
      <c r="Q570" s="13" t="n"/>
      <c r="R570" s="13" t="n"/>
      <c r="S570" s="13" t="n"/>
      <c r="T570" s="13" t="n"/>
      <c r="U570" s="13" t="n"/>
      <c r="V570" s="13" t="n"/>
      <c r="W570" s="13" t="n"/>
      <c r="X570" s="13" t="n"/>
      <c r="Y570" s="13" t="n"/>
      <c r="Z570" s="13" t="n"/>
    </row>
    <row r="571" ht="15.75" customHeight="1" s="303">
      <c r="A571" s="260" t="inlineStr">
        <is>
          <t>Роздолянська Олена Григорівна</t>
        </is>
      </c>
      <c r="B571" s="260" t="inlineStr">
        <is>
          <t>ст. викл.</t>
        </is>
      </c>
      <c r="C571" s="260" t="inlineStr">
        <is>
          <t>ІМ</t>
        </is>
      </c>
      <c r="D571" s="260" t="n"/>
      <c r="E571" s="262" t="n"/>
      <c r="F571" s="262" t="n">
        <v>0</v>
      </c>
      <c r="G571" s="262" t="n">
        <v>0</v>
      </c>
      <c r="H571" s="262" t="n">
        <v>0</v>
      </c>
      <c r="I571" s="13" t="n"/>
      <c r="J571" s="13" t="n"/>
      <c r="K571" s="13" t="n"/>
      <c r="L571" s="13" t="n"/>
      <c r="M571" s="13" t="n"/>
      <c r="N571" s="13" t="n"/>
      <c r="O571" s="13" t="n"/>
      <c r="P571" s="13" t="n"/>
      <c r="Q571" s="13" t="n"/>
      <c r="R571" s="13" t="n"/>
      <c r="S571" s="13" t="n"/>
      <c r="T571" s="13" t="n"/>
      <c r="U571" s="13" t="n"/>
      <c r="V571" s="13" t="n"/>
      <c r="W571" s="13" t="n"/>
      <c r="X571" s="13" t="n"/>
      <c r="Y571" s="13" t="n"/>
      <c r="Z571" s="13" t="n"/>
    </row>
    <row r="572" ht="15.75" customHeight="1" s="303">
      <c r="A572" s="263" t="inlineStr">
        <is>
          <t>Романенков Юрій Олександрович</t>
        </is>
      </c>
      <c r="B572" s="263" t="inlineStr">
        <is>
          <t>професор (сумісник)</t>
        </is>
      </c>
      <c r="C572" s="263" t="inlineStr">
        <is>
          <t>ЕОМ</t>
        </is>
      </c>
      <c r="D572" s="263" t="n"/>
      <c r="E572" s="265" t="n"/>
      <c r="F572" s="265" t="n">
        <v>0</v>
      </c>
      <c r="G572" s="265" t="n">
        <v>0</v>
      </c>
      <c r="H572" s="265" t="n">
        <v>0</v>
      </c>
      <c r="I572" s="13" t="n"/>
      <c r="J572" s="13" t="n"/>
      <c r="K572" s="13" t="n"/>
      <c r="L572" s="13" t="n"/>
      <c r="M572" s="13" t="n"/>
      <c r="N572" s="13" t="n"/>
      <c r="O572" s="13" t="n"/>
      <c r="P572" s="13" t="n"/>
      <c r="Q572" s="13" t="n"/>
      <c r="R572" s="13" t="n"/>
      <c r="S572" s="13" t="n"/>
      <c r="T572" s="13" t="n"/>
      <c r="U572" s="13" t="n"/>
      <c r="V572" s="13" t="n"/>
      <c r="W572" s="13" t="n"/>
      <c r="X572" s="13" t="n"/>
      <c r="Y572" s="13" t="n"/>
      <c r="Z572" s="13" t="n"/>
    </row>
    <row r="573" ht="15.75" customHeight="1" s="303">
      <c r="A573" s="260" t="inlineStr">
        <is>
          <t>Романов Юрій Михайлович</t>
        </is>
      </c>
      <c r="B573" s="260" t="inlineStr">
        <is>
          <t>асистент (сумісник)</t>
        </is>
      </c>
      <c r="C573" s="260" t="inlineStr">
        <is>
          <t>КРіСТЗІ</t>
        </is>
      </c>
      <c r="D573" s="260" t="n"/>
      <c r="E573" s="261" t="n">
        <v>57207762874</v>
      </c>
      <c r="F573" s="262" t="n">
        <v>0</v>
      </c>
      <c r="G573" s="262" t="n">
        <v>1</v>
      </c>
      <c r="H573" s="262" t="n">
        <v>0</v>
      </c>
      <c r="I573" s="13" t="n"/>
      <c r="J573" s="13" t="n"/>
      <c r="K573" s="13" t="n"/>
      <c r="L573" s="13" t="n"/>
      <c r="M573" s="13" t="n"/>
      <c r="N573" s="13" t="n"/>
      <c r="O573" s="13" t="n"/>
      <c r="P573" s="13" t="n"/>
      <c r="Q573" s="13" t="n"/>
      <c r="R573" s="13" t="n"/>
      <c r="S573" s="13" t="n"/>
      <c r="T573" s="13" t="n"/>
      <c r="U573" s="13" t="n"/>
      <c r="V573" s="13" t="n"/>
      <c r="W573" s="13" t="n"/>
      <c r="X573" s="13" t="n"/>
      <c r="Y573" s="13" t="n"/>
      <c r="Z573" s="13" t="n"/>
    </row>
    <row r="574" ht="15.75" customHeight="1" s="303">
      <c r="A574" s="263" t="inlineStr">
        <is>
          <t>Романова Тетяна Євгеніївна</t>
        </is>
      </c>
      <c r="B574" s="263" t="inlineStr">
        <is>
          <t>професор (сумісник)</t>
        </is>
      </c>
      <c r="C574" s="263" t="inlineStr">
        <is>
          <t>ПМ, СТ</t>
        </is>
      </c>
      <c r="D574" s="263" t="n"/>
      <c r="E574" s="264" t="n">
        <v>8912359000</v>
      </c>
      <c r="F574" s="265" t="n">
        <v>15</v>
      </c>
      <c r="G574" s="265" t="n">
        <v>63</v>
      </c>
      <c r="H574" s="265" t="n">
        <v>717</v>
      </c>
      <c r="I574" s="13" t="n"/>
      <c r="J574" s="13" t="n"/>
      <c r="K574" s="13" t="n"/>
      <c r="L574" s="13" t="n"/>
      <c r="M574" s="13" t="n"/>
      <c r="N574" s="13" t="n"/>
      <c r="O574" s="13" t="n"/>
      <c r="P574" s="13" t="n"/>
      <c r="Q574" s="13" t="n"/>
      <c r="R574" s="13" t="n"/>
      <c r="S574" s="13" t="n"/>
      <c r="T574" s="13" t="n"/>
      <c r="U574" s="13" t="n"/>
      <c r="V574" s="13" t="n"/>
      <c r="W574" s="13" t="n"/>
      <c r="X574" s="13" t="n"/>
      <c r="Y574" s="13" t="n"/>
      <c r="Z574" s="13" t="n"/>
    </row>
    <row r="575" ht="15.75" customHeight="1" s="303">
      <c r="A575" s="260" t="inlineStr">
        <is>
          <t>Романчук Віталій Сергійович</t>
        </is>
      </c>
      <c r="B575" s="260" t="inlineStr">
        <is>
          <t>асистент</t>
        </is>
      </c>
      <c r="C575" s="260" t="inlineStr">
        <is>
          <t>ПЕЕА</t>
        </is>
      </c>
      <c r="D575" s="260" t="n"/>
      <c r="E575" s="262" t="n"/>
      <c r="F575" s="262" t="n">
        <v>0</v>
      </c>
      <c r="G575" s="262" t="n">
        <v>0</v>
      </c>
      <c r="H575" s="262" t="n">
        <v>0</v>
      </c>
      <c r="I575" s="13" t="n"/>
      <c r="J575" s="13" t="n"/>
      <c r="K575" s="13" t="n"/>
      <c r="L575" s="13" t="n"/>
      <c r="M575" s="13" t="n"/>
      <c r="N575" s="13" t="n"/>
      <c r="O575" s="13" t="n"/>
      <c r="P575" s="13" t="n"/>
      <c r="Q575" s="13" t="n"/>
      <c r="R575" s="13" t="n"/>
      <c r="S575" s="13" t="n"/>
      <c r="T575" s="13" t="n"/>
      <c r="U575" s="13" t="n"/>
      <c r="V575" s="13" t="n"/>
      <c r="W575" s="13" t="n"/>
      <c r="X575" s="13" t="n"/>
      <c r="Y575" s="13" t="n"/>
      <c r="Z575" s="13" t="n"/>
    </row>
    <row r="576" ht="15.75" customHeight="1" s="303">
      <c r="A576" s="263" t="inlineStr">
        <is>
          <t>Роменський Вячеслав Іванович</t>
        </is>
      </c>
      <c r="B576" s="263" t="inlineStr">
        <is>
          <t>доцент</t>
        </is>
      </c>
      <c r="C576" s="263" t="inlineStr">
        <is>
          <t>КІТАМ</t>
        </is>
      </c>
      <c r="D576" s="263" t="n"/>
      <c r="E576" s="264" t="n">
        <v>6507247411</v>
      </c>
      <c r="F576" s="265" t="n">
        <v>0</v>
      </c>
      <c r="G576" s="265" t="n">
        <v>1</v>
      </c>
      <c r="H576" s="265" t="n">
        <v>0</v>
      </c>
      <c r="I576" s="13" t="n"/>
      <c r="J576" s="13" t="n"/>
      <c r="K576" s="13" t="n"/>
      <c r="L576" s="13" t="n"/>
      <c r="M576" s="13" t="n"/>
      <c r="N576" s="13" t="n"/>
      <c r="O576" s="13" t="n"/>
      <c r="P576" s="13" t="n"/>
      <c r="Q576" s="13" t="n"/>
      <c r="R576" s="13" t="n"/>
      <c r="S576" s="13" t="n"/>
      <c r="T576" s="13" t="n"/>
      <c r="U576" s="13" t="n"/>
      <c r="V576" s="13" t="n"/>
      <c r="W576" s="13" t="n"/>
      <c r="X576" s="13" t="n"/>
      <c r="Y576" s="13" t="n"/>
      <c r="Z576" s="13" t="n"/>
    </row>
    <row r="577" ht="15.75" customHeight="1" s="303">
      <c r="A577" s="260" t="inlineStr">
        <is>
          <t>Росінський Дмитро Миколайович</t>
        </is>
      </c>
      <c r="B577" s="260" t="inlineStr">
        <is>
          <t>ст. викл.</t>
        </is>
      </c>
      <c r="C577" s="260" t="inlineStr">
        <is>
          <t>ЕОМ</t>
        </is>
      </c>
      <c r="D577" s="260" t="n"/>
      <c r="E577" s="261" t="n">
        <v>57203139749</v>
      </c>
      <c r="F577" s="262" t="n">
        <v>2</v>
      </c>
      <c r="G577" s="262" t="n">
        <v>7</v>
      </c>
      <c r="H577" s="262" t="n">
        <v>12</v>
      </c>
      <c r="I577" s="13" t="n"/>
      <c r="J577" s="13" t="n"/>
      <c r="K577" s="13" t="n"/>
      <c r="L577" s="13" t="n"/>
      <c r="M577" s="13" t="n"/>
      <c r="N577" s="13" t="n"/>
      <c r="O577" s="13" t="n"/>
      <c r="P577" s="13" t="n"/>
      <c r="Q577" s="13" t="n"/>
      <c r="R577" s="13" t="n"/>
      <c r="S577" s="13" t="n"/>
      <c r="T577" s="13" t="n"/>
      <c r="U577" s="13" t="n"/>
      <c r="V577" s="13" t="n"/>
      <c r="W577" s="13" t="n"/>
      <c r="X577" s="13" t="n"/>
      <c r="Y577" s="13" t="n"/>
      <c r="Z577" s="13" t="n"/>
    </row>
    <row r="578" ht="15.75" customHeight="1" s="303">
      <c r="A578" s="263" t="inlineStr">
        <is>
          <t>Россіхін Василь Васильович</t>
        </is>
      </c>
      <c r="B578" s="263" t="inlineStr">
        <is>
          <t>проректор</t>
        </is>
      </c>
      <c r="C578" s="263" t="inlineStr">
        <is>
          <t>Ректорат</t>
        </is>
      </c>
      <c r="D578" s="263" t="n"/>
      <c r="E578" s="264" t="n">
        <v>57207769187</v>
      </c>
      <c r="F578" s="265" t="n">
        <v>1</v>
      </c>
      <c r="G578" s="265" t="n">
        <v>3</v>
      </c>
      <c r="H578" s="265" t="n">
        <v>1</v>
      </c>
      <c r="I578" s="13" t="n"/>
      <c r="J578" s="13" t="n"/>
      <c r="K578" s="13" t="n"/>
      <c r="L578" s="13" t="n"/>
      <c r="M578" s="13" t="n"/>
      <c r="N578" s="13" t="n"/>
      <c r="O578" s="13" t="n"/>
      <c r="P578" s="13" t="n"/>
      <c r="Q578" s="13" t="n"/>
      <c r="R578" s="13" t="n"/>
      <c r="S578" s="13" t="n"/>
      <c r="T578" s="13" t="n"/>
      <c r="U578" s="13" t="n"/>
      <c r="V578" s="13" t="n"/>
      <c r="W578" s="13" t="n"/>
      <c r="X578" s="13" t="n"/>
      <c r="Y578" s="13" t="n"/>
      <c r="Z578" s="13" t="n"/>
    </row>
    <row r="579" ht="15.75" customHeight="1" s="303">
      <c r="A579" s="260" t="inlineStr">
        <is>
          <t>Рубан Ігор Вікторович</t>
        </is>
      </c>
      <c r="B579" s="267" t="inlineStr">
        <is>
          <t>професор (сумісник)</t>
        </is>
      </c>
      <c r="C579" s="267" t="inlineStr">
        <is>
          <t>ЕОМ</t>
        </is>
      </c>
      <c r="D579" s="260" t="n"/>
      <c r="E579" s="261" t="n">
        <v>7004018101</v>
      </c>
      <c r="F579" s="262" t="n">
        <v>8</v>
      </c>
      <c r="G579" s="262" t="n">
        <v>36</v>
      </c>
      <c r="H579" s="262" t="n">
        <v>176</v>
      </c>
      <c r="I579" s="13" t="n"/>
      <c r="J579" s="13" t="n"/>
      <c r="K579" s="13" t="n"/>
      <c r="L579" s="13" t="n"/>
      <c r="M579" s="13" t="n"/>
      <c r="N579" s="13" t="n"/>
      <c r="O579" s="13" t="n"/>
      <c r="P579" s="13" t="n"/>
      <c r="Q579" s="13" t="n"/>
      <c r="R579" s="13" t="n"/>
      <c r="S579" s="13" t="n"/>
      <c r="T579" s="13" t="n"/>
      <c r="U579" s="13" t="n"/>
      <c r="V579" s="13" t="n"/>
      <c r="W579" s="13" t="n"/>
      <c r="X579" s="13" t="n"/>
      <c r="Y579" s="13" t="n"/>
      <c r="Z579" s="13" t="n"/>
    </row>
    <row r="580" ht="15.75" customHeight="1" s="303">
      <c r="A580" s="263" t="inlineStr">
        <is>
          <t>Руденко Діана Олександрівна</t>
        </is>
      </c>
      <c r="B580" s="263" t="inlineStr">
        <is>
          <t>доцент</t>
        </is>
      </c>
      <c r="C580" s="263" t="inlineStr">
        <is>
          <t>Інф.</t>
        </is>
      </c>
      <c r="D580" s="263" t="n"/>
      <c r="E580" s="264" t="n">
        <v>56439484500</v>
      </c>
      <c r="F580" s="265" t="n">
        <v>2</v>
      </c>
      <c r="G580" s="265" t="n">
        <v>3</v>
      </c>
      <c r="H580" s="265" t="n">
        <v>10</v>
      </c>
      <c r="I580" s="13" t="n"/>
      <c r="J580" s="13" t="n"/>
      <c r="K580" s="13" t="n"/>
      <c r="L580" s="13" t="n"/>
      <c r="M580" s="13" t="n"/>
      <c r="N580" s="13" t="n"/>
      <c r="O580" s="13" t="n"/>
      <c r="P580" s="13" t="n"/>
      <c r="Q580" s="13" t="n"/>
      <c r="R580" s="13" t="n"/>
      <c r="S580" s="13" t="n"/>
      <c r="T580" s="13" t="n"/>
      <c r="U580" s="13" t="n"/>
      <c r="V580" s="13" t="n"/>
      <c r="W580" s="13" t="n"/>
      <c r="X580" s="13" t="n"/>
      <c r="Y580" s="13" t="n"/>
      <c r="Z580" s="13" t="n"/>
    </row>
    <row r="581" ht="15.75" customHeight="1" s="303">
      <c r="A581" s="260" t="inlineStr">
        <is>
          <t>Руденко Олег Григорійович</t>
        </is>
      </c>
      <c r="B581" s="260" t="inlineStr">
        <is>
          <t>зав. каф.</t>
        </is>
      </c>
      <c r="C581" s="260" t="inlineStr">
        <is>
          <t>КІТС</t>
        </is>
      </c>
      <c r="D581" s="260" t="n"/>
      <c r="E581" s="261" t="n">
        <v>7005837246</v>
      </c>
      <c r="F581" s="262" t="n">
        <v>4</v>
      </c>
      <c r="G581" s="262" t="n">
        <v>57</v>
      </c>
      <c r="H581" s="262" t="n">
        <v>63</v>
      </c>
      <c r="I581" s="13" t="n"/>
      <c r="J581" s="13" t="n"/>
      <c r="K581" s="13" t="n"/>
      <c r="L581" s="13" t="n"/>
      <c r="M581" s="13" t="n"/>
      <c r="N581" s="13" t="n"/>
      <c r="O581" s="13" t="n"/>
      <c r="P581" s="13" t="n"/>
      <c r="Q581" s="13" t="n"/>
      <c r="R581" s="13" t="n"/>
      <c r="S581" s="13" t="n"/>
      <c r="T581" s="13" t="n"/>
      <c r="U581" s="13" t="n"/>
      <c r="V581" s="13" t="n"/>
      <c r="W581" s="13" t="n"/>
      <c r="X581" s="13" t="n"/>
      <c r="Y581" s="13" t="n"/>
      <c r="Z581" s="13" t="n"/>
    </row>
    <row r="582" ht="15.75" customHeight="1" s="303">
      <c r="A582" s="263" t="inlineStr">
        <is>
          <t>Руженцев Віктор Ігорович</t>
        </is>
      </c>
      <c r="B582" s="263" t="inlineStr">
        <is>
          <t>професор</t>
        </is>
      </c>
      <c r="C582" s="263" t="inlineStr">
        <is>
          <t>БІТ</t>
        </is>
      </c>
      <c r="D582" s="263" t="n"/>
      <c r="E582" s="264" t="n">
        <v>36069743200</v>
      </c>
      <c r="F582" s="265" t="n">
        <v>4</v>
      </c>
      <c r="G582" s="265" t="n">
        <v>10</v>
      </c>
      <c r="H582" s="265" t="n">
        <v>38</v>
      </c>
      <c r="I582" s="13" t="n"/>
      <c r="J582" s="13" t="n"/>
      <c r="K582" s="13" t="n"/>
      <c r="L582" s="13" t="n"/>
      <c r="M582" s="13" t="n"/>
      <c r="N582" s="13" t="n"/>
      <c r="O582" s="13" t="n"/>
      <c r="P582" s="13" t="n"/>
      <c r="Q582" s="13" t="n"/>
      <c r="R582" s="13" t="n"/>
      <c r="S582" s="13" t="n"/>
      <c r="T582" s="13" t="n"/>
      <c r="U582" s="13" t="n"/>
      <c r="V582" s="13" t="n"/>
      <c r="W582" s="13" t="n"/>
      <c r="X582" s="13" t="n"/>
      <c r="Y582" s="13" t="n"/>
      <c r="Z582" s="13" t="n"/>
    </row>
    <row r="583" ht="15.75" customHeight="1" s="303">
      <c r="A583" s="260" t="inlineStr">
        <is>
          <t>Руженцев Микола Вікторович</t>
        </is>
      </c>
      <c r="B583" s="260" t="inlineStr">
        <is>
          <t>професор (сумісник)</t>
        </is>
      </c>
      <c r="C583" s="260" t="inlineStr">
        <is>
          <t>РТІКС</t>
        </is>
      </c>
      <c r="D583" s="260" t="n"/>
      <c r="E583" s="261" t="n">
        <v>16426533400</v>
      </c>
      <c r="F583" s="262" t="n">
        <v>6</v>
      </c>
      <c r="G583" s="262" t="n">
        <v>44</v>
      </c>
      <c r="H583" s="262" t="n">
        <v>96</v>
      </c>
      <c r="I583" s="13" t="n"/>
      <c r="J583" s="13" t="n"/>
      <c r="K583" s="13" t="n"/>
      <c r="L583" s="13" t="n"/>
      <c r="M583" s="13" t="n"/>
      <c r="N583" s="13" t="n"/>
      <c r="O583" s="13" t="n"/>
      <c r="P583" s="13" t="n"/>
      <c r="Q583" s="13" t="n"/>
      <c r="R583" s="13" t="n"/>
      <c r="S583" s="13" t="n"/>
      <c r="T583" s="13" t="n"/>
      <c r="U583" s="13" t="n"/>
      <c r="V583" s="13" t="n"/>
      <c r="W583" s="13" t="n"/>
      <c r="X583" s="13" t="n"/>
      <c r="Y583" s="13" t="n"/>
      <c r="Z583" s="13" t="n"/>
    </row>
    <row r="584" ht="15.75" customHeight="1" s="303">
      <c r="A584" s="263" t="inlineStr">
        <is>
          <t>Ружицька Наталія Миколаївна</t>
        </is>
      </c>
      <c r="B584" s="263" t="inlineStr">
        <is>
          <t>ст. викл. (сумісник)</t>
        </is>
      </c>
      <c r="C584" s="263" t="inlineStr">
        <is>
          <t>ВМ</t>
        </is>
      </c>
      <c r="D584" s="263" t="n"/>
      <c r="E584" s="264" t="n">
        <v>6507141222</v>
      </c>
      <c r="F584" s="265" t="n">
        <v>3</v>
      </c>
      <c r="G584" s="265" t="n">
        <v>13</v>
      </c>
      <c r="H584" s="265" t="n">
        <v>21</v>
      </c>
      <c r="I584" s="13" t="n"/>
      <c r="J584" s="13" t="n"/>
      <c r="K584" s="13" t="n"/>
      <c r="L584" s="13" t="n"/>
      <c r="M584" s="13" t="n"/>
      <c r="N584" s="13" t="n"/>
      <c r="O584" s="13" t="n"/>
      <c r="P584" s="13" t="n"/>
      <c r="Q584" s="13" t="n"/>
      <c r="R584" s="13" t="n"/>
      <c r="S584" s="13" t="n"/>
      <c r="T584" s="13" t="n"/>
      <c r="U584" s="13" t="n"/>
      <c r="V584" s="13" t="n"/>
      <c r="W584" s="13" t="n"/>
      <c r="X584" s="13" t="n"/>
      <c r="Y584" s="13" t="n"/>
      <c r="Z584" s="13" t="n"/>
    </row>
    <row r="585" ht="15.75" customHeight="1" s="303">
      <c r="A585" s="260" t="inlineStr">
        <is>
          <t>Русакова Наталія Євгенівна</t>
        </is>
      </c>
      <c r="B585" s="260" t="inlineStr">
        <is>
          <t>доцент</t>
        </is>
      </c>
      <c r="C585" s="260" t="inlineStr">
        <is>
          <t>ПІ</t>
        </is>
      </c>
      <c r="D585" s="260" t="n"/>
      <c r="E585" s="261" t="n">
        <v>14322323500</v>
      </c>
      <c r="F585" s="262" t="n">
        <v>5</v>
      </c>
      <c r="G585" s="262" t="n">
        <v>13</v>
      </c>
      <c r="H585" s="262" t="n">
        <v>37</v>
      </c>
      <c r="I585" s="13" t="n"/>
      <c r="J585" s="13" t="n"/>
      <c r="K585" s="13" t="n"/>
      <c r="L585" s="13" t="n"/>
      <c r="M585" s="13" t="n"/>
      <c r="N585" s="13" t="n"/>
      <c r="O585" s="13" t="n"/>
      <c r="P585" s="13" t="n"/>
      <c r="Q585" s="13" t="n"/>
      <c r="R585" s="13" t="n"/>
      <c r="S585" s="13" t="n"/>
      <c r="T585" s="13" t="n"/>
      <c r="U585" s="13" t="n"/>
      <c r="V585" s="13" t="n"/>
      <c r="W585" s="13" t="n"/>
      <c r="X585" s="13" t="n"/>
      <c r="Y585" s="13" t="n"/>
      <c r="Z585" s="13" t="n"/>
    </row>
    <row r="586" ht="15.75" customHeight="1" s="303">
      <c r="A586" s="263" t="inlineStr">
        <is>
          <t>Руткас Анатолій Георгійович</t>
        </is>
      </c>
      <c r="B586" s="263" t="inlineStr">
        <is>
          <t>професор</t>
        </is>
      </c>
      <c r="C586" s="263" t="inlineStr">
        <is>
          <t>ПІ</t>
        </is>
      </c>
      <c r="D586" s="263" t="n"/>
      <c r="E586" s="264" t="n">
        <v>6507534086</v>
      </c>
      <c r="F586" s="265" t="n">
        <v>6</v>
      </c>
      <c r="G586" s="265" t="n">
        <v>34</v>
      </c>
      <c r="H586" s="265" t="n">
        <v>99</v>
      </c>
      <c r="I586" s="13" t="n"/>
      <c r="J586" s="13" t="n"/>
      <c r="K586" s="13" t="n"/>
      <c r="L586" s="13" t="n"/>
      <c r="M586" s="13" t="n"/>
      <c r="N586" s="13" t="n"/>
      <c r="O586" s="13" t="n"/>
      <c r="P586" s="13" t="n"/>
      <c r="Q586" s="13" t="n"/>
      <c r="R586" s="13" t="n"/>
      <c r="S586" s="13" t="n"/>
      <c r="T586" s="13" t="n"/>
      <c r="U586" s="13" t="n"/>
      <c r="V586" s="13" t="n"/>
      <c r="W586" s="13" t="n"/>
      <c r="X586" s="13" t="n"/>
      <c r="Y586" s="13" t="n"/>
      <c r="Z586" s="13" t="n"/>
    </row>
    <row r="587" ht="15.75" customHeight="1" s="303">
      <c r="A587" s="260" t="inlineStr">
        <is>
          <t>Рябова Наталія Володимирівна</t>
        </is>
      </c>
      <c r="B587" s="260" t="inlineStr">
        <is>
          <t>професор</t>
        </is>
      </c>
      <c r="C587" s="260" t="inlineStr">
        <is>
          <t>ШІ</t>
        </is>
      </c>
      <c r="D587" s="260" t="n"/>
      <c r="E587" s="261" t="n">
        <v>57224189646</v>
      </c>
      <c r="F587" s="262" t="n">
        <v>0</v>
      </c>
      <c r="G587" s="262" t="n">
        <v>1</v>
      </c>
      <c r="H587" s="262" t="n">
        <v>0</v>
      </c>
      <c r="I587" s="13" t="n"/>
      <c r="J587" s="13" t="n"/>
      <c r="K587" s="13" t="n"/>
      <c r="L587" s="13" t="n"/>
      <c r="M587" s="13" t="n"/>
      <c r="N587" s="13" t="n"/>
      <c r="O587" s="13" t="n"/>
      <c r="P587" s="13" t="n"/>
      <c r="Q587" s="13" t="n"/>
      <c r="R587" s="13" t="n"/>
      <c r="S587" s="13" t="n"/>
      <c r="T587" s="13" t="n"/>
      <c r="U587" s="13" t="n"/>
      <c r="V587" s="13" t="n"/>
      <c r="W587" s="13" t="n"/>
      <c r="X587" s="13" t="n"/>
      <c r="Y587" s="13" t="n"/>
      <c r="Z587" s="13" t="n"/>
    </row>
    <row r="588" ht="15.75" customHeight="1" s="303">
      <c r="A588" s="263" t="inlineStr">
        <is>
          <t>Рябченко Ігор Миколайович</t>
        </is>
      </c>
      <c r="B588" s="263" t="inlineStr">
        <is>
          <t>професор</t>
        </is>
      </c>
      <c r="C588" s="263" t="inlineStr">
        <is>
          <t>СТ</t>
        </is>
      </c>
      <c r="D588" s="263" t="n"/>
      <c r="E588" s="265" t="n"/>
      <c r="F588" s="265" t="n">
        <v>0</v>
      </c>
      <c r="G588" s="265" t="n">
        <v>0</v>
      </c>
      <c r="H588" s="265" t="n">
        <v>0</v>
      </c>
      <c r="I588" s="13" t="n"/>
      <c r="J588" s="13" t="n"/>
      <c r="K588" s="13" t="n"/>
      <c r="L588" s="13" t="n"/>
      <c r="M588" s="13" t="n"/>
      <c r="N588" s="13" t="n"/>
      <c r="O588" s="13" t="n"/>
      <c r="P588" s="13" t="n"/>
      <c r="Q588" s="13" t="n"/>
      <c r="R588" s="13" t="n"/>
      <c r="S588" s="13" t="n"/>
      <c r="T588" s="13" t="n"/>
      <c r="U588" s="13" t="n"/>
      <c r="V588" s="13" t="n"/>
      <c r="W588" s="13" t="n"/>
      <c r="X588" s="13" t="n"/>
      <c r="Y588" s="13" t="n"/>
      <c r="Z588" s="13" t="n"/>
    </row>
    <row r="589" ht="15.75" customHeight="1" s="303">
      <c r="A589" s="260" t="inlineStr">
        <is>
          <t>Сабурова Світлана Олександрівна</t>
        </is>
      </c>
      <c r="B589" s="260" t="inlineStr">
        <is>
          <t>доцент</t>
        </is>
      </c>
      <c r="C589" s="260" t="inlineStr">
        <is>
          <t>ІКІ</t>
        </is>
      </c>
      <c r="D589" s="260" t="n"/>
      <c r="E589" s="261" t="n">
        <v>56486141900</v>
      </c>
      <c r="F589" s="262" t="n">
        <v>2</v>
      </c>
      <c r="G589" s="262" t="n">
        <v>4</v>
      </c>
      <c r="H589" s="262" t="n">
        <v>6</v>
      </c>
      <c r="I589" s="13" t="n"/>
      <c r="J589" s="13" t="n"/>
      <c r="K589" s="13" t="n"/>
      <c r="L589" s="13" t="n"/>
      <c r="M589" s="13" t="n"/>
      <c r="N589" s="13" t="n"/>
      <c r="O589" s="13" t="n"/>
      <c r="P589" s="13" t="n"/>
      <c r="Q589" s="13" t="n"/>
      <c r="R589" s="13" t="n"/>
      <c r="S589" s="13" t="n"/>
      <c r="T589" s="13" t="n"/>
      <c r="U589" s="13" t="n"/>
      <c r="V589" s="13" t="n"/>
      <c r="W589" s="13" t="n"/>
      <c r="X589" s="13" t="n"/>
      <c r="Y589" s="13" t="n"/>
      <c r="Z589" s="13" t="n"/>
    </row>
    <row r="590" ht="15.75" customHeight="1" s="303">
      <c r="A590" s="263" t="inlineStr">
        <is>
          <t>Савченко Ігор Васильович</t>
        </is>
      </c>
      <c r="B590" s="263" t="inlineStr">
        <is>
          <t>ст. викл.</t>
        </is>
      </c>
      <c r="C590" s="263" t="inlineStr">
        <is>
          <t>МІРЕС</t>
        </is>
      </c>
      <c r="D590" s="263" t="n"/>
      <c r="E590" s="264" t="n">
        <v>15838132300</v>
      </c>
      <c r="F590" s="265" t="n">
        <v>0</v>
      </c>
      <c r="G590" s="265" t="n">
        <v>3</v>
      </c>
      <c r="H590" s="265" t="n">
        <v>0</v>
      </c>
      <c r="I590" s="13" t="n"/>
      <c r="J590" s="13" t="n"/>
      <c r="K590" s="13" t="n"/>
      <c r="L590" s="13" t="n"/>
      <c r="M590" s="13" t="n"/>
      <c r="N590" s="13" t="n"/>
      <c r="O590" s="13" t="n"/>
      <c r="P590" s="13" t="n"/>
      <c r="Q590" s="13" t="n"/>
      <c r="R590" s="13" t="n"/>
      <c r="S590" s="13" t="n"/>
      <c r="T590" s="13" t="n"/>
      <c r="U590" s="13" t="n"/>
      <c r="V590" s="13" t="n"/>
      <c r="W590" s="13" t="n"/>
      <c r="X590" s="13" t="n"/>
      <c r="Y590" s="13" t="n"/>
      <c r="Z590" s="13" t="n"/>
    </row>
    <row r="591" ht="15.75" customHeight="1" s="303">
      <c r="A591" s="260" t="inlineStr">
        <is>
          <t>Савченко Інна Валентинівна</t>
        </is>
      </c>
      <c r="B591" s="260" t="inlineStr">
        <is>
          <t>ст. викл.</t>
        </is>
      </c>
      <c r="C591" s="260" t="inlineStr">
        <is>
          <t>ІМ</t>
        </is>
      </c>
      <c r="D591" s="260" t="n"/>
      <c r="E591" s="262" t="n"/>
      <c r="F591" s="262" t="n">
        <v>0</v>
      </c>
      <c r="G591" s="262" t="n">
        <v>0</v>
      </c>
      <c r="H591" s="262" t="n">
        <v>0</v>
      </c>
      <c r="I591" s="13" t="n"/>
      <c r="J591" s="13" t="n"/>
      <c r="K591" s="13" t="n"/>
      <c r="L591" s="13" t="n"/>
      <c r="M591" s="13" t="n"/>
      <c r="N591" s="13" t="n"/>
      <c r="O591" s="13" t="n"/>
      <c r="P591" s="13" t="n"/>
      <c r="Q591" s="13" t="n"/>
      <c r="R591" s="13" t="n"/>
      <c r="S591" s="13" t="n"/>
      <c r="T591" s="13" t="n"/>
      <c r="U591" s="13" t="n"/>
      <c r="V591" s="13" t="n"/>
      <c r="W591" s="13" t="n"/>
      <c r="X591" s="13" t="n"/>
      <c r="Y591" s="13" t="n"/>
      <c r="Z591" s="13" t="n"/>
    </row>
    <row r="592" ht="15.75" customHeight="1" s="303">
      <c r="A592" s="263" t="inlineStr">
        <is>
          <t>Саєнко Володимир Іванович</t>
        </is>
      </c>
      <c r="B592" s="263" t="inlineStr">
        <is>
          <t>професор</t>
        </is>
      </c>
      <c r="C592" s="263" t="inlineStr">
        <is>
          <t>ІУС</t>
        </is>
      </c>
      <c r="D592" s="263" t="n"/>
      <c r="E592" s="264" t="n">
        <v>36182104500</v>
      </c>
      <c r="F592" s="265" t="n">
        <v>1</v>
      </c>
      <c r="G592" s="265" t="n">
        <v>8</v>
      </c>
      <c r="H592" s="265" t="n">
        <v>7</v>
      </c>
      <c r="I592" s="13" t="n"/>
      <c r="J592" s="13" t="n"/>
      <c r="K592" s="13" t="n"/>
      <c r="L592" s="13" t="n"/>
      <c r="M592" s="13" t="n"/>
      <c r="N592" s="13" t="n"/>
      <c r="O592" s="13" t="n"/>
      <c r="P592" s="13" t="n"/>
      <c r="Q592" s="13" t="n"/>
      <c r="R592" s="13" t="n"/>
      <c r="S592" s="13" t="n"/>
      <c r="T592" s="13" t="n"/>
      <c r="U592" s="13" t="n"/>
      <c r="V592" s="13" t="n"/>
      <c r="W592" s="13" t="n"/>
      <c r="X592" s="13" t="n"/>
      <c r="Y592" s="13" t="n"/>
      <c r="Z592" s="13" t="n"/>
    </row>
    <row r="593" ht="15.75" customHeight="1" s="303">
      <c r="A593" s="260" t="inlineStr">
        <is>
          <t>Саєнко Олена Олександрівна</t>
        </is>
      </c>
      <c r="B593" s="260" t="inlineStr">
        <is>
          <t>ст. викл.</t>
        </is>
      </c>
      <c r="C593" s="260" t="inlineStr">
        <is>
          <t>ІКІ</t>
        </is>
      </c>
      <c r="D593" s="260" t="n"/>
      <c r="E593" s="262" t="n"/>
      <c r="F593" s="262" t="n">
        <v>0</v>
      </c>
      <c r="G593" s="262" t="n">
        <v>0</v>
      </c>
      <c r="H593" s="262" t="n">
        <v>0</v>
      </c>
      <c r="I593" s="13" t="n"/>
      <c r="J593" s="13" t="n"/>
      <c r="K593" s="13" t="n"/>
      <c r="L593" s="13" t="n"/>
      <c r="M593" s="13" t="n"/>
      <c r="N593" s="13" t="n"/>
      <c r="O593" s="13" t="n"/>
      <c r="P593" s="13" t="n"/>
      <c r="Q593" s="13" t="n"/>
      <c r="R593" s="13" t="n"/>
      <c r="S593" s="13" t="n"/>
      <c r="T593" s="13" t="n"/>
      <c r="U593" s="13" t="n"/>
      <c r="V593" s="13" t="n"/>
      <c r="W593" s="13" t="n"/>
      <c r="X593" s="13" t="n"/>
      <c r="Y593" s="13" t="n"/>
      <c r="Z593" s="13" t="n"/>
    </row>
    <row r="594" ht="15.75" customHeight="1" s="303">
      <c r="A594" s="263" t="inlineStr">
        <is>
          <t>Сайківська Лілія Федорівна</t>
        </is>
      </c>
      <c r="B594" s="263" t="inlineStr">
        <is>
          <t>доцент</t>
        </is>
      </c>
      <c r="C594" s="263" t="inlineStr">
        <is>
          <t>РТІКС</t>
        </is>
      </c>
      <c r="D594" s="263" t="n"/>
      <c r="E594" s="264" t="n">
        <v>57210371663</v>
      </c>
      <c r="F594" s="265" t="n">
        <v>3</v>
      </c>
      <c r="G594" s="265" t="n">
        <v>5</v>
      </c>
      <c r="H594" s="265" t="n">
        <v>23</v>
      </c>
      <c r="I594" s="13" t="n"/>
      <c r="J594" s="13" t="n"/>
      <c r="K594" s="13" t="n"/>
      <c r="L594" s="13" t="n"/>
      <c r="M594" s="13" t="n"/>
      <c r="N594" s="13" t="n"/>
      <c r="O594" s="13" t="n"/>
      <c r="P594" s="13" t="n"/>
      <c r="Q594" s="13" t="n"/>
      <c r="R594" s="13" t="n"/>
      <c r="S594" s="13" t="n"/>
      <c r="T594" s="13" t="n"/>
      <c r="U594" s="13" t="n"/>
      <c r="V594" s="13" t="n"/>
      <c r="W594" s="13" t="n"/>
      <c r="X594" s="13" t="n"/>
      <c r="Y594" s="13" t="n"/>
      <c r="Z594" s="13" t="n"/>
    </row>
    <row r="595" ht="15.75" customHeight="1" s="303">
      <c r="A595" s="260" t="inlineStr">
        <is>
          <t>Сакало Євген Сергійович</t>
        </is>
      </c>
      <c r="B595" s="260" t="inlineStr">
        <is>
          <t>доцент</t>
        </is>
      </c>
      <c r="C595" s="260" t="inlineStr">
        <is>
          <t>Інф.</t>
        </is>
      </c>
      <c r="D595" s="260" t="n"/>
      <c r="E595" s="262" t="n"/>
      <c r="F595" s="262" t="n">
        <v>0</v>
      </c>
      <c r="G595" s="262" t="n">
        <v>0</v>
      </c>
      <c r="H595" s="262" t="n">
        <v>0</v>
      </c>
      <c r="I595" s="13" t="n"/>
      <c r="J595" s="13" t="n"/>
      <c r="K595" s="13" t="n"/>
      <c r="L595" s="13" t="n"/>
      <c r="M595" s="13" t="n"/>
      <c r="N595" s="13" t="n"/>
      <c r="O595" s="13" t="n"/>
      <c r="P595" s="13" t="n"/>
      <c r="Q595" s="13" t="n"/>
      <c r="R595" s="13" t="n"/>
      <c r="S595" s="13" t="n"/>
      <c r="T595" s="13" t="n"/>
      <c r="U595" s="13" t="n"/>
      <c r="V595" s="13" t="n"/>
      <c r="W595" s="13" t="n"/>
      <c r="X595" s="13" t="n"/>
      <c r="Y595" s="13" t="n"/>
      <c r="Z595" s="13" t="n"/>
    </row>
    <row r="596" ht="15.75" customHeight="1" s="303">
      <c r="A596" s="263" t="inlineStr">
        <is>
          <t>Сакало Сергій Миколайович</t>
        </is>
      </c>
      <c r="B596" s="257" t="inlineStr">
        <is>
          <t>професор (сумісник)</t>
        </is>
      </c>
      <c r="C596" s="263" t="inlineStr">
        <is>
          <t>КРіСТЗІ</t>
        </is>
      </c>
      <c r="D596" s="263" t="n"/>
      <c r="E596" s="264" t="n">
        <v>15770281300</v>
      </c>
      <c r="F596" s="265" t="n">
        <v>1</v>
      </c>
      <c r="G596" s="265" t="n">
        <v>12</v>
      </c>
      <c r="H596" s="265" t="n">
        <v>5</v>
      </c>
      <c r="I596" s="13" t="n"/>
      <c r="J596" s="13" t="n"/>
      <c r="K596" s="13" t="n"/>
      <c r="L596" s="13" t="n"/>
      <c r="M596" s="13" t="n"/>
      <c r="N596" s="13" t="n"/>
      <c r="O596" s="13" t="n"/>
      <c r="P596" s="13" t="n"/>
      <c r="Q596" s="13" t="n"/>
      <c r="R596" s="13" t="n"/>
      <c r="S596" s="13" t="n"/>
      <c r="T596" s="13" t="n"/>
      <c r="U596" s="13" t="n"/>
      <c r="V596" s="13" t="n"/>
      <c r="W596" s="13" t="n"/>
      <c r="X596" s="13" t="n"/>
      <c r="Y596" s="13" t="n"/>
      <c r="Z596" s="13" t="n"/>
    </row>
    <row r="597" ht="15.75" customHeight="1" s="303">
      <c r="A597" s="260" t="inlineStr">
        <is>
          <t>Саманцов Олександр Олександрович</t>
        </is>
      </c>
      <c r="B597" s="260" t="inlineStr">
        <is>
          <t>ст. викл.</t>
        </is>
      </c>
      <c r="C597" s="260" t="inlineStr">
        <is>
          <t>ПІ</t>
        </is>
      </c>
      <c r="D597" s="260" t="n"/>
      <c r="E597" s="262" t="n"/>
      <c r="F597" s="262" t="n">
        <v>0</v>
      </c>
      <c r="G597" s="262" t="n">
        <v>0</v>
      </c>
      <c r="H597" s="262" t="n">
        <v>0</v>
      </c>
      <c r="I597" s="13" t="n"/>
      <c r="J597" s="13" t="n"/>
      <c r="K597" s="13" t="n"/>
      <c r="L597" s="13" t="n"/>
      <c r="M597" s="13" t="n"/>
      <c r="N597" s="13" t="n"/>
      <c r="O597" s="13" t="n"/>
      <c r="P597" s="13" t="n"/>
      <c r="Q597" s="13" t="n"/>
      <c r="R597" s="13" t="n"/>
      <c r="S597" s="13" t="n"/>
      <c r="T597" s="13" t="n"/>
      <c r="U597" s="13" t="n"/>
      <c r="V597" s="13" t="n"/>
      <c r="W597" s="13" t="n"/>
      <c r="X597" s="13" t="n"/>
      <c r="Y597" s="13" t="n"/>
      <c r="Z597" s="13" t="n"/>
    </row>
    <row r="598" ht="15.75" customHeight="1" s="303">
      <c r="A598" s="263" t="inlineStr">
        <is>
          <t>Самофалов Леонід Дмитрович</t>
        </is>
      </c>
      <c r="B598" s="263" t="inlineStr">
        <is>
          <t>доцент</t>
        </is>
      </c>
      <c r="C598" s="263" t="inlineStr">
        <is>
          <t>ПІ</t>
        </is>
      </c>
      <c r="D598" s="263" t="n"/>
      <c r="E598" s="265" t="n"/>
      <c r="F598" s="265" t="n">
        <v>0</v>
      </c>
      <c r="G598" s="265" t="n">
        <v>0</v>
      </c>
      <c r="H598" s="265" t="n">
        <v>0</v>
      </c>
      <c r="I598" s="13" t="n"/>
      <c r="J598" s="13" t="n"/>
      <c r="K598" s="13" t="n"/>
      <c r="L598" s="13" t="n"/>
      <c r="M598" s="13" t="n"/>
      <c r="N598" s="13" t="n"/>
      <c r="O598" s="13" t="n"/>
      <c r="P598" s="13" t="n"/>
      <c r="Q598" s="13" t="n"/>
      <c r="R598" s="13" t="n"/>
      <c r="S598" s="13" t="n"/>
      <c r="T598" s="13" t="n"/>
      <c r="U598" s="13" t="n"/>
      <c r="V598" s="13" t="n"/>
      <c r="W598" s="13" t="n"/>
      <c r="X598" s="13" t="n"/>
      <c r="Y598" s="13" t="n"/>
      <c r="Z598" s="13" t="n"/>
    </row>
    <row r="599" ht="15.75" customHeight="1" s="303">
      <c r="A599" s="260" t="inlineStr">
        <is>
          <t>Саранча Сергій Миколайович</t>
        </is>
      </c>
      <c r="B599" s="260" t="inlineStr">
        <is>
          <t>доцент (сумісник)</t>
        </is>
      </c>
      <c r="C599" s="260" t="inlineStr">
        <is>
          <t>ЕОМ</t>
        </is>
      </c>
      <c r="D599" s="260" t="n"/>
      <c r="E599" s="261" t="n">
        <v>9637928200</v>
      </c>
      <c r="F599" s="262" t="n">
        <v>0</v>
      </c>
      <c r="G599" s="262" t="n">
        <v>1</v>
      </c>
      <c r="H599" s="262" t="n">
        <v>0</v>
      </c>
      <c r="I599" s="13" t="n"/>
      <c r="J599" s="13" t="n"/>
      <c r="K599" s="13" t="n"/>
      <c r="L599" s="13" t="n"/>
      <c r="M599" s="13" t="n"/>
      <c r="N599" s="13" t="n"/>
      <c r="O599" s="13" t="n"/>
      <c r="P599" s="13" t="n"/>
      <c r="Q599" s="13" t="n"/>
      <c r="R599" s="13" t="n"/>
      <c r="S599" s="13" t="n"/>
      <c r="T599" s="13" t="n"/>
      <c r="U599" s="13" t="n"/>
      <c r="V599" s="13" t="n"/>
      <c r="W599" s="13" t="n"/>
      <c r="X599" s="13" t="n"/>
      <c r="Y599" s="13" t="n"/>
      <c r="Z599" s="13" t="n"/>
    </row>
    <row r="600" ht="15.75" customHeight="1" s="303">
      <c r="A600" s="270" t="inlineStr">
        <is>
          <t>Сасник Світлана Михайлівна</t>
        </is>
      </c>
      <c r="B600" s="270" t="inlineStr">
        <is>
          <t>ст. викл.</t>
        </is>
      </c>
      <c r="C600" s="270" t="inlineStr">
        <is>
          <t>ІМ</t>
        </is>
      </c>
      <c r="D600" s="270" t="n"/>
      <c r="E600" s="272" t="n"/>
      <c r="F600" s="272" t="n">
        <v>0</v>
      </c>
      <c r="G600" s="272" t="n">
        <v>0</v>
      </c>
      <c r="H600" s="272" t="n">
        <v>0</v>
      </c>
      <c r="I600" s="13" t="n"/>
      <c r="J600" s="13" t="n"/>
      <c r="K600" s="13" t="n"/>
      <c r="L600" s="13" t="n"/>
      <c r="M600" s="13" t="n"/>
      <c r="N600" s="13" t="n"/>
      <c r="O600" s="13" t="n"/>
      <c r="P600" s="13" t="n"/>
      <c r="Q600" s="13" t="n"/>
      <c r="R600" s="13" t="n"/>
      <c r="S600" s="13" t="n"/>
      <c r="T600" s="13" t="n"/>
      <c r="U600" s="13" t="n"/>
      <c r="V600" s="13" t="n"/>
      <c r="W600" s="13" t="n"/>
      <c r="X600" s="13" t="n"/>
      <c r="Y600" s="13" t="n"/>
      <c r="Z600" s="13" t="n"/>
    </row>
    <row r="601" ht="15.75" customHeight="1" s="303">
      <c r="A601" s="260" t="inlineStr">
        <is>
          <t>Сацюк Василь Васильович</t>
        </is>
      </c>
      <c r="B601" s="260" t="inlineStr">
        <is>
          <t>ст. викл. (сумісник)</t>
        </is>
      </c>
      <c r="C601" s="260" t="inlineStr">
        <is>
          <t>ІКІ</t>
        </is>
      </c>
      <c r="D601" s="260" t="n"/>
      <c r="E601" s="262" t="n"/>
      <c r="F601" s="262" t="n">
        <v>0</v>
      </c>
      <c r="G601" s="262" t="n">
        <v>0</v>
      </c>
      <c r="H601" s="262" t="n">
        <v>0</v>
      </c>
      <c r="I601" s="13" t="n"/>
      <c r="J601" s="13" t="n"/>
      <c r="K601" s="13" t="n"/>
      <c r="L601" s="13" t="n"/>
      <c r="M601" s="13" t="n"/>
      <c r="N601" s="13" t="n"/>
      <c r="O601" s="13" t="n"/>
      <c r="P601" s="13" t="n"/>
      <c r="Q601" s="13" t="n"/>
      <c r="R601" s="13" t="n"/>
      <c r="S601" s="13" t="n"/>
      <c r="T601" s="13" t="n"/>
      <c r="U601" s="13" t="n"/>
      <c r="V601" s="13" t="n"/>
      <c r="W601" s="13" t="n"/>
      <c r="X601" s="13" t="n"/>
      <c r="Y601" s="13" t="n"/>
      <c r="Z601" s="13" t="n"/>
    </row>
    <row r="602" ht="15.75" customHeight="1" s="303">
      <c r="A602" s="257" t="inlineStr">
        <is>
          <t>Свид Ірина Вікторівна</t>
        </is>
      </c>
      <c r="B602" s="257" t="inlineStr">
        <is>
          <t>зав. каф.</t>
        </is>
      </c>
      <c r="C602" s="257" t="inlineStr">
        <is>
          <t>МТС</t>
        </is>
      </c>
      <c r="D602" s="257" t="n"/>
      <c r="E602" s="258" t="n">
        <v>23974032700</v>
      </c>
      <c r="F602" s="259" t="n">
        <v>9</v>
      </c>
      <c r="G602" s="259" t="n">
        <v>38</v>
      </c>
      <c r="H602" s="259" t="n">
        <v>184</v>
      </c>
      <c r="I602" s="13" t="n"/>
      <c r="J602" s="13" t="n"/>
      <c r="K602" s="13" t="n"/>
      <c r="L602" s="13" t="n"/>
      <c r="M602" s="13" t="n"/>
      <c r="N602" s="13" t="n"/>
      <c r="O602" s="13" t="n"/>
      <c r="P602" s="13" t="n"/>
      <c r="Q602" s="13" t="n"/>
      <c r="R602" s="13" t="n"/>
      <c r="S602" s="13" t="n"/>
      <c r="T602" s="13" t="n"/>
      <c r="U602" s="13" t="n"/>
      <c r="V602" s="13" t="n"/>
      <c r="W602" s="13" t="n"/>
      <c r="X602" s="13" t="n"/>
      <c r="Y602" s="13" t="n"/>
      <c r="Z602" s="13" t="n"/>
    </row>
    <row r="603" ht="15.75" customHeight="1" s="303">
      <c r="A603" s="260" t="inlineStr">
        <is>
          <t>Свиридов Артем Сергійович</t>
        </is>
      </c>
      <c r="B603" s="260" t="inlineStr">
        <is>
          <t>асистент</t>
        </is>
      </c>
      <c r="C603" s="260" t="inlineStr">
        <is>
          <t>ЕОМ</t>
        </is>
      </c>
      <c r="D603" s="260" t="n"/>
      <c r="E603" s="261" t="n">
        <v>57203148553</v>
      </c>
      <c r="F603" s="262" t="n">
        <v>2</v>
      </c>
      <c r="G603" s="262" t="n">
        <v>2</v>
      </c>
      <c r="H603" s="262" t="n">
        <v>15</v>
      </c>
      <c r="I603" s="13" t="n"/>
      <c r="J603" s="13" t="n"/>
      <c r="K603" s="13" t="n"/>
      <c r="L603" s="13" t="n"/>
      <c r="M603" s="13" t="n"/>
      <c r="N603" s="13" t="n"/>
      <c r="O603" s="13" t="n"/>
      <c r="P603" s="13" t="n"/>
      <c r="Q603" s="13" t="n"/>
      <c r="R603" s="13" t="n"/>
      <c r="S603" s="13" t="n"/>
      <c r="T603" s="13" t="n"/>
      <c r="U603" s="13" t="n"/>
      <c r="V603" s="13" t="n"/>
      <c r="W603" s="13" t="n"/>
      <c r="X603" s="13" t="n"/>
      <c r="Y603" s="13" t="n"/>
      <c r="Z603" s="13" t="n"/>
    </row>
    <row r="604" ht="15.75" customHeight="1" s="303">
      <c r="A604" s="263" t="inlineStr">
        <is>
          <t>Свідерська Людмила Іванівна</t>
        </is>
      </c>
      <c r="B604" s="263" t="inlineStr">
        <is>
          <t>доцент</t>
        </is>
      </c>
      <c r="C604" s="263" t="inlineStr">
        <is>
          <t>МЕЕПП</t>
        </is>
      </c>
      <c r="D604" s="263" t="n"/>
      <c r="E604" s="265" t="n"/>
      <c r="F604" s="265" t="n">
        <v>0</v>
      </c>
      <c r="G604" s="265" t="n">
        <v>0</v>
      </c>
      <c r="H604" s="265" t="n">
        <v>0</v>
      </c>
      <c r="I604" s="13" t="n"/>
      <c r="J604" s="13" t="n"/>
      <c r="K604" s="13" t="n"/>
      <c r="L604" s="13" t="n"/>
      <c r="M604" s="13" t="n"/>
      <c r="N604" s="13" t="n"/>
      <c r="O604" s="13" t="n"/>
      <c r="P604" s="13" t="n"/>
      <c r="Q604" s="13" t="n"/>
      <c r="R604" s="13" t="n"/>
      <c r="S604" s="13" t="n"/>
      <c r="T604" s="13" t="n"/>
      <c r="U604" s="13" t="n"/>
      <c r="V604" s="13" t="n"/>
      <c r="W604" s="13" t="n"/>
      <c r="X604" s="13" t="n"/>
      <c r="Y604" s="13" t="n"/>
      <c r="Z604" s="13" t="n"/>
    </row>
    <row r="605" ht="15.75" customHeight="1" s="303">
      <c r="A605" s="260" t="inlineStr">
        <is>
          <t>Севостьянова Катерина Анатоліївна</t>
        </is>
      </c>
      <c r="B605" s="260" t="inlineStr">
        <is>
          <t>асистент</t>
        </is>
      </c>
      <c r="C605" s="260" t="inlineStr">
        <is>
          <t>ІУС</t>
        </is>
      </c>
      <c r="D605" s="260" t="n"/>
      <c r="E605" s="262" t="n"/>
      <c r="F605" s="262" t="n">
        <v>0</v>
      </c>
      <c r="G605" s="262" t="n">
        <v>0</v>
      </c>
      <c r="H605" s="262" t="n">
        <v>0</v>
      </c>
      <c r="I605" s="13" t="n"/>
      <c r="J605" s="13" t="n"/>
      <c r="K605" s="13" t="n"/>
      <c r="L605" s="13" t="n"/>
      <c r="M605" s="13" t="n"/>
      <c r="N605" s="13" t="n"/>
      <c r="O605" s="13" t="n"/>
      <c r="P605" s="13" t="n"/>
      <c r="Q605" s="13" t="n"/>
      <c r="R605" s="13" t="n"/>
      <c r="S605" s="13" t="n"/>
      <c r="T605" s="13" t="n"/>
      <c r="U605" s="13" t="n"/>
      <c r="V605" s="13" t="n"/>
      <c r="W605" s="13" t="n"/>
      <c r="X605" s="13" t="n"/>
      <c r="Y605" s="13" t="n"/>
      <c r="Z605" s="13" t="n"/>
    </row>
    <row r="606" ht="15.75" customHeight="1" s="303">
      <c r="A606" s="263" t="inlineStr">
        <is>
          <t>Севостьянова Олена Миколаївна</t>
        </is>
      </c>
      <c r="B606" s="263" t="inlineStr">
        <is>
          <t>асистент (сумісник)</t>
        </is>
      </c>
      <c r="C606" s="263" t="inlineStr">
        <is>
          <t>ЕОМ</t>
        </is>
      </c>
      <c r="D606" s="263" t="n"/>
      <c r="E606" s="265" t="n"/>
      <c r="F606" s="265" t="n">
        <v>0</v>
      </c>
      <c r="G606" s="265" t="n">
        <v>0</v>
      </c>
      <c r="H606" s="265" t="n">
        <v>0</v>
      </c>
      <c r="I606" s="13" t="n"/>
      <c r="J606" s="13" t="n"/>
      <c r="K606" s="13" t="n"/>
      <c r="L606" s="13" t="n"/>
      <c r="M606" s="13" t="n"/>
      <c r="N606" s="13" t="n"/>
      <c r="O606" s="13" t="n"/>
      <c r="P606" s="13" t="n"/>
      <c r="Q606" s="13" t="n"/>
      <c r="R606" s="13" t="n"/>
      <c r="S606" s="13" t="n"/>
      <c r="T606" s="13" t="n"/>
      <c r="U606" s="13" t="n"/>
      <c r="V606" s="13" t="n"/>
      <c r="W606" s="13" t="n"/>
      <c r="X606" s="13" t="n"/>
      <c r="Y606" s="13" t="n"/>
      <c r="Z606" s="13" t="n"/>
    </row>
    <row r="607" ht="15.75" customHeight="1" s="303">
      <c r="A607" s="260" t="inlineStr">
        <is>
          <t>Сезонова Ірина Костянтинівна</t>
        </is>
      </c>
      <c r="B607" s="260" t="inlineStr">
        <is>
          <t>професор</t>
        </is>
      </c>
      <c r="C607" s="260" t="inlineStr">
        <is>
          <t>КІТАМ</t>
        </is>
      </c>
      <c r="D607" s="260" t="n"/>
      <c r="E607" s="261" t="n">
        <v>15519673800</v>
      </c>
      <c r="F607" s="262" t="n">
        <v>1</v>
      </c>
      <c r="G607" s="262" t="n">
        <v>3</v>
      </c>
      <c r="H607" s="262" t="n">
        <v>1</v>
      </c>
      <c r="I607" s="13" t="n"/>
      <c r="J607" s="13" t="n"/>
      <c r="K607" s="13" t="n"/>
      <c r="L607" s="13" t="n"/>
      <c r="M607" s="13" t="n"/>
      <c r="N607" s="13" t="n"/>
      <c r="O607" s="13" t="n"/>
      <c r="P607" s="13" t="n"/>
      <c r="Q607" s="13" t="n"/>
      <c r="R607" s="13" t="n"/>
      <c r="S607" s="13" t="n"/>
      <c r="T607" s="13" t="n"/>
      <c r="U607" s="13" t="n"/>
      <c r="V607" s="13" t="n"/>
      <c r="W607" s="13" t="n"/>
      <c r="X607" s="13" t="n"/>
      <c r="Y607" s="13" t="n"/>
      <c r="Z607" s="13" t="n"/>
    </row>
    <row r="608" ht="15.75" customHeight="1" s="303">
      <c r="A608" s="263" t="inlineStr">
        <is>
          <t>Селевко Сергій Миколайович</t>
        </is>
      </c>
      <c r="B608" s="263" t="inlineStr">
        <is>
          <t>доцент (сумісник)</t>
        </is>
      </c>
      <c r="C608" s="263" t="inlineStr">
        <is>
          <t>ІКІ</t>
        </is>
      </c>
      <c r="D608" s="263" t="n"/>
      <c r="E608" s="264" t="n">
        <v>20434500500</v>
      </c>
      <c r="F608" s="265" t="n">
        <v>1</v>
      </c>
      <c r="G608" s="265" t="n">
        <v>3</v>
      </c>
      <c r="H608" s="265" t="n">
        <v>4</v>
      </c>
      <c r="I608" s="13" t="n"/>
      <c r="J608" s="13" t="n"/>
      <c r="K608" s="13" t="n"/>
      <c r="L608" s="13" t="n"/>
      <c r="M608" s="13" t="n"/>
      <c r="N608" s="13" t="n"/>
      <c r="O608" s="13" t="n"/>
      <c r="P608" s="13" t="n"/>
      <c r="Q608" s="13" t="n"/>
      <c r="R608" s="13" t="n"/>
      <c r="S608" s="13" t="n"/>
      <c r="T608" s="13" t="n"/>
      <c r="U608" s="13" t="n"/>
      <c r="V608" s="13" t="n"/>
      <c r="W608" s="13" t="n"/>
      <c r="X608" s="13" t="n"/>
      <c r="Y608" s="13" t="n"/>
      <c r="Z608" s="13" t="n"/>
    </row>
    <row r="609" ht="15.75" customHeight="1" s="303">
      <c r="A609" s="260" t="inlineStr">
        <is>
          <t>Селіванова Каріна Григорівна</t>
        </is>
      </c>
      <c r="B609" s="260" t="inlineStr">
        <is>
          <t>ст. викл.</t>
        </is>
      </c>
      <c r="C609" s="260" t="inlineStr">
        <is>
          <t>БМІ</t>
        </is>
      </c>
      <c r="D609" s="260" t="n"/>
      <c r="E609" s="261" t="n">
        <v>57191737209</v>
      </c>
      <c r="F609" s="262" t="n">
        <v>3</v>
      </c>
      <c r="G609" s="262" t="n">
        <v>8</v>
      </c>
      <c r="H609" s="262" t="n">
        <v>22</v>
      </c>
      <c r="I609" s="13" t="n"/>
      <c r="J609" s="13" t="n"/>
      <c r="K609" s="13" t="n"/>
      <c r="L609" s="13" t="n"/>
      <c r="M609" s="13" t="n"/>
      <c r="N609" s="13" t="n"/>
      <c r="O609" s="13" t="n"/>
      <c r="P609" s="13" t="n"/>
      <c r="Q609" s="13" t="n"/>
      <c r="R609" s="13" t="n"/>
      <c r="S609" s="13" t="n"/>
      <c r="T609" s="13" t="n"/>
      <c r="U609" s="13" t="n"/>
      <c r="V609" s="13" t="n"/>
      <c r="W609" s="13" t="n"/>
      <c r="X609" s="13" t="n"/>
      <c r="Y609" s="13" t="n"/>
      <c r="Z609" s="13" t="n"/>
    </row>
    <row r="610" ht="15.75" customHeight="1" s="303">
      <c r="A610" s="263" t="inlineStr">
        <is>
          <t>Семашко Світлана Анатоліївна</t>
        </is>
      </c>
      <c r="B610" s="263" t="inlineStr">
        <is>
          <t>ст. викл.</t>
        </is>
      </c>
      <c r="C610" s="263" t="inlineStr">
        <is>
          <t>ФВС</t>
        </is>
      </c>
      <c r="D610" s="263" t="n"/>
      <c r="E610" s="265" t="n"/>
      <c r="F610" s="265" t="n">
        <v>0</v>
      </c>
      <c r="G610" s="265" t="n">
        <v>0</v>
      </c>
      <c r="H610" s="265" t="n">
        <v>0</v>
      </c>
      <c r="I610" s="13" t="n"/>
      <c r="J610" s="13" t="n"/>
      <c r="K610" s="13" t="n"/>
      <c r="L610" s="13" t="n"/>
      <c r="M610" s="13" t="n"/>
      <c r="N610" s="13" t="n"/>
      <c r="O610" s="13" t="n"/>
      <c r="P610" s="13" t="n"/>
      <c r="Q610" s="13" t="n"/>
      <c r="R610" s="13" t="n"/>
      <c r="S610" s="13" t="n"/>
      <c r="T610" s="13" t="n"/>
      <c r="U610" s="13" t="n"/>
      <c r="V610" s="13" t="n"/>
      <c r="W610" s="13" t="n"/>
      <c r="X610" s="13" t="n"/>
      <c r="Y610" s="13" t="n"/>
      <c r="Z610" s="13" t="n"/>
    </row>
    <row r="611" ht="15.75" customHeight="1" s="303">
      <c r="A611" s="260" t="inlineStr">
        <is>
          <t>Семенець Валерій Васильович</t>
        </is>
      </c>
      <c r="B611" s="267" t="inlineStr">
        <is>
          <t>професор (сумісник)</t>
        </is>
      </c>
      <c r="C611" s="267" t="inlineStr">
        <is>
          <t>БМІ</t>
        </is>
      </c>
      <c r="D611" s="260" t="n"/>
      <c r="E611" s="261" t="n">
        <v>25929592700</v>
      </c>
      <c r="F611" s="262" t="n">
        <v>5</v>
      </c>
      <c r="G611" s="262" t="n">
        <v>44</v>
      </c>
      <c r="H611" s="262" t="n">
        <v>84</v>
      </c>
      <c r="I611" s="13" t="n"/>
      <c r="J611" s="13" t="n"/>
      <c r="K611" s="13" t="n"/>
      <c r="L611" s="13" t="n"/>
      <c r="M611" s="13" t="n"/>
      <c r="N611" s="13" t="n"/>
      <c r="O611" s="13" t="n"/>
      <c r="P611" s="13" t="n"/>
      <c r="Q611" s="13" t="n"/>
      <c r="R611" s="13" t="n"/>
      <c r="S611" s="13" t="n"/>
      <c r="T611" s="13" t="n"/>
      <c r="U611" s="13" t="n"/>
      <c r="V611" s="13" t="n"/>
      <c r="W611" s="13" t="n"/>
      <c r="X611" s="13" t="n"/>
      <c r="Y611" s="13" t="n"/>
      <c r="Z611" s="13" t="n"/>
    </row>
    <row r="612" ht="15.75" customHeight="1" s="303">
      <c r="A612" s="263" t="inlineStr">
        <is>
          <t>Семенець Евеліна Іванівна</t>
        </is>
      </c>
      <c r="B612" s="263" t="inlineStr">
        <is>
          <t>ст. викл.</t>
        </is>
      </c>
      <c r="C612" s="263" t="inlineStr">
        <is>
          <t>ІМ</t>
        </is>
      </c>
      <c r="D612" s="263" t="n"/>
      <c r="E612" s="265" t="n"/>
      <c r="F612" s="265" t="n">
        <v>0</v>
      </c>
      <c r="G612" s="265" t="n">
        <v>0</v>
      </c>
      <c r="H612" s="265" t="n">
        <v>0</v>
      </c>
      <c r="I612" s="13" t="n"/>
      <c r="J612" s="13" t="n"/>
      <c r="K612" s="13" t="n"/>
      <c r="L612" s="13" t="n"/>
      <c r="M612" s="13" t="n"/>
      <c r="N612" s="13" t="n"/>
      <c r="O612" s="13" t="n"/>
      <c r="P612" s="13" t="n"/>
      <c r="Q612" s="13" t="n"/>
      <c r="R612" s="13" t="n"/>
      <c r="S612" s="13" t="n"/>
      <c r="T612" s="13" t="n"/>
      <c r="U612" s="13" t="n"/>
      <c r="V612" s="13" t="n"/>
      <c r="W612" s="13" t="n"/>
      <c r="X612" s="13" t="n"/>
      <c r="Y612" s="13" t="n"/>
      <c r="Z612" s="13" t="n"/>
    </row>
    <row r="613" ht="15.75" customHeight="1" s="303">
      <c r="A613" s="260" t="inlineStr">
        <is>
          <t>Сергієва Алла Володимирівна</t>
        </is>
      </c>
      <c r="B613" s="260" t="inlineStr">
        <is>
          <t>ст. викл.</t>
        </is>
      </c>
      <c r="C613" s="260" t="inlineStr">
        <is>
          <t>Укр.</t>
        </is>
      </c>
      <c r="D613" s="260" t="n"/>
      <c r="E613" s="262" t="n"/>
      <c r="F613" s="262" t="n">
        <v>0</v>
      </c>
      <c r="G613" s="262" t="n">
        <v>0</v>
      </c>
      <c r="H613" s="262" t="n">
        <v>0</v>
      </c>
      <c r="I613" s="13" t="n"/>
      <c r="J613" s="13" t="n"/>
      <c r="K613" s="13" t="n"/>
      <c r="L613" s="13" t="n"/>
      <c r="M613" s="13" t="n"/>
      <c r="N613" s="13" t="n"/>
      <c r="O613" s="13" t="n"/>
      <c r="P613" s="13" t="n"/>
      <c r="Q613" s="13" t="n"/>
      <c r="R613" s="13" t="n"/>
      <c r="S613" s="13" t="n"/>
      <c r="T613" s="13" t="n"/>
      <c r="U613" s="13" t="n"/>
      <c r="V613" s="13" t="n"/>
      <c r="W613" s="13" t="n"/>
      <c r="X613" s="13" t="n"/>
      <c r="Y613" s="13" t="n"/>
      <c r="Z613" s="13" t="n"/>
    </row>
    <row r="614" ht="15.75" customHeight="1" s="303">
      <c r="A614" s="263" t="inlineStr">
        <is>
          <t>Сергієнко Марина Петрiвна</t>
        </is>
      </c>
      <c r="B614" s="263" t="inlineStr">
        <is>
          <t>зав. каф.</t>
        </is>
      </c>
      <c r="C614" s="263" t="inlineStr">
        <is>
          <t>МТЕ</t>
        </is>
      </c>
      <c r="D614" s="263" t="n"/>
      <c r="E614" s="264" t="n">
        <v>57214469857</v>
      </c>
      <c r="F614" s="265" t="n">
        <v>0</v>
      </c>
      <c r="G614" s="265" t="n">
        <v>5</v>
      </c>
      <c r="H614" s="265" t="n">
        <v>0</v>
      </c>
      <c r="I614" s="13" t="n"/>
      <c r="J614" s="13" t="n"/>
      <c r="K614" s="13" t="n"/>
      <c r="L614" s="13" t="n"/>
      <c r="M614" s="13" t="n"/>
      <c r="N614" s="13" t="n"/>
      <c r="O614" s="13" t="n"/>
      <c r="P614" s="13" t="n"/>
      <c r="Q614" s="13" t="n"/>
      <c r="R614" s="13" t="n"/>
      <c r="S614" s="13" t="n"/>
      <c r="T614" s="13" t="n"/>
      <c r="U614" s="13" t="n"/>
      <c r="V614" s="13" t="n"/>
      <c r="W614" s="13" t="n"/>
      <c r="X614" s="13" t="n"/>
      <c r="Y614" s="13" t="n"/>
      <c r="Z614" s="13" t="n"/>
    </row>
    <row r="615" ht="15.75" customHeight="1" s="303">
      <c r="A615" s="260" t="inlineStr">
        <is>
          <t>Сергієнко Наталя Олегівна</t>
        </is>
      </c>
      <c r="B615" s="260" t="inlineStr">
        <is>
          <t>ст. викл.</t>
        </is>
      </c>
      <c r="C615" s="260" t="inlineStr">
        <is>
          <t>ІМ</t>
        </is>
      </c>
      <c r="D615" s="260" t="n"/>
      <c r="E615" s="262" t="n"/>
      <c r="F615" s="262" t="n">
        <v>0</v>
      </c>
      <c r="G615" s="262" t="n">
        <v>0</v>
      </c>
      <c r="H615" s="262" t="n">
        <v>0</v>
      </c>
      <c r="I615" s="13" t="n"/>
      <c r="J615" s="13" t="n"/>
      <c r="K615" s="13" t="n"/>
      <c r="L615" s="13" t="n"/>
      <c r="M615" s="13" t="n"/>
      <c r="N615" s="13" t="n"/>
      <c r="O615" s="13" t="n"/>
      <c r="P615" s="13" t="n"/>
      <c r="Q615" s="13" t="n"/>
      <c r="R615" s="13" t="n"/>
      <c r="S615" s="13" t="n"/>
      <c r="T615" s="13" t="n"/>
      <c r="U615" s="13" t="n"/>
      <c r="V615" s="13" t="n"/>
      <c r="W615" s="13" t="n"/>
      <c r="X615" s="13" t="n"/>
      <c r="Y615" s="13" t="n"/>
      <c r="Z615" s="13" t="n"/>
    </row>
    <row r="616" ht="15.75" customHeight="1" s="303">
      <c r="A616" s="263" t="inlineStr">
        <is>
          <t>Сергієнко Тетяна Миколаївна</t>
        </is>
      </c>
      <c r="B616" s="263" t="inlineStr">
        <is>
          <t>ст. викл.</t>
        </is>
      </c>
      <c r="C616" s="263" t="inlineStr">
        <is>
          <t>ПрН</t>
        </is>
      </c>
      <c r="D616" s="263" t="n"/>
      <c r="E616" s="265" t="n"/>
      <c r="F616" s="265" t="n">
        <v>0</v>
      </c>
      <c r="G616" s="265" t="n">
        <v>0</v>
      </c>
      <c r="H616" s="265" t="n">
        <v>0</v>
      </c>
      <c r="I616" s="13" t="n"/>
      <c r="J616" s="13" t="n"/>
      <c r="K616" s="13" t="n"/>
      <c r="L616" s="13" t="n"/>
      <c r="M616" s="13" t="n"/>
      <c r="N616" s="13" t="n"/>
      <c r="O616" s="13" t="n"/>
      <c r="P616" s="13" t="n"/>
      <c r="Q616" s="13" t="n"/>
      <c r="R616" s="13" t="n"/>
      <c r="S616" s="13" t="n"/>
      <c r="T616" s="13" t="n"/>
      <c r="U616" s="13" t="n"/>
      <c r="V616" s="13" t="n"/>
      <c r="W616" s="13" t="n"/>
      <c r="X616" s="13" t="n"/>
      <c r="Y616" s="13" t="n"/>
      <c r="Z616" s="13" t="n"/>
    </row>
    <row r="617" ht="15.75" customHeight="1" s="303">
      <c r="A617" s="260" t="inlineStr">
        <is>
          <t>Сердюк Наталія Миколаївна</t>
        </is>
      </c>
      <c r="B617" s="260" t="inlineStr">
        <is>
          <t>доцент</t>
        </is>
      </c>
      <c r="C617" s="260" t="inlineStr">
        <is>
          <t>КІТС</t>
        </is>
      </c>
      <c r="D617" s="260" t="n"/>
      <c r="E617" s="261" t="n">
        <v>57215429760</v>
      </c>
      <c r="F617" s="262" t="n">
        <v>1</v>
      </c>
      <c r="G617" s="262" t="n">
        <v>4</v>
      </c>
      <c r="H617" s="262" t="n">
        <v>3</v>
      </c>
      <c r="I617" s="13" t="n"/>
      <c r="J617" s="13" t="n"/>
      <c r="K617" s="13" t="n"/>
      <c r="L617" s="13" t="n"/>
      <c r="M617" s="13" t="n"/>
      <c r="N617" s="13" t="n"/>
      <c r="O617" s="13" t="n"/>
      <c r="P617" s="13" t="n"/>
      <c r="Q617" s="13" t="n"/>
      <c r="R617" s="13" t="n"/>
      <c r="S617" s="13" t="n"/>
      <c r="T617" s="13" t="n"/>
      <c r="U617" s="13" t="n"/>
      <c r="V617" s="13" t="n"/>
      <c r="W617" s="13" t="n"/>
      <c r="X617" s="13" t="n"/>
      <c r="Y617" s="13" t="n"/>
      <c r="Z617" s="13" t="n"/>
    </row>
    <row r="618" ht="15.75" customHeight="1" s="303">
      <c r="A618" s="263" t="inlineStr">
        <is>
          <t>Середа Ганна Юріївна</t>
        </is>
      </c>
      <c r="B618" s="263" t="inlineStr">
        <is>
          <t>ст. викл.</t>
        </is>
      </c>
      <c r="C618" s="263" t="inlineStr">
        <is>
          <t>ІМ</t>
        </is>
      </c>
      <c r="D618" s="263" t="n"/>
      <c r="E618" s="265" t="n"/>
      <c r="F618" s="265" t="n">
        <v>0</v>
      </c>
      <c r="G618" s="265" t="n">
        <v>0</v>
      </c>
      <c r="H618" s="265" t="n">
        <v>0</v>
      </c>
      <c r="I618" s="13" t="n"/>
      <c r="J618" s="13" t="n"/>
      <c r="K618" s="13" t="n"/>
      <c r="L618" s="13" t="n"/>
      <c r="M618" s="13" t="n"/>
      <c r="N618" s="13" t="n"/>
      <c r="O618" s="13" t="n"/>
      <c r="P618" s="13" t="n"/>
      <c r="Q618" s="13" t="n"/>
      <c r="R618" s="13" t="n"/>
      <c r="S618" s="13" t="n"/>
      <c r="T618" s="13" t="n"/>
      <c r="U618" s="13" t="n"/>
      <c r="V618" s="13" t="n"/>
      <c r="W618" s="13" t="n"/>
      <c r="X618" s="13" t="n"/>
      <c r="Y618" s="13" t="n"/>
      <c r="Z618" s="13" t="n"/>
    </row>
    <row r="619" ht="15.75" customHeight="1" s="303">
      <c r="A619" s="260" t="inlineStr">
        <is>
          <t>Середа Олена Григорівна</t>
        </is>
      </c>
      <c r="B619" s="260" t="inlineStr">
        <is>
          <t>ст. викл.</t>
        </is>
      </c>
      <c r="C619" s="260" t="inlineStr">
        <is>
          <t>ПМ</t>
        </is>
      </c>
      <c r="D619" s="260" t="n"/>
      <c r="E619" s="262" t="n"/>
      <c r="F619" s="262" t="n">
        <v>0</v>
      </c>
      <c r="G619" s="262" t="n">
        <v>0</v>
      </c>
      <c r="H619" s="262" t="n">
        <v>0</v>
      </c>
      <c r="I619" s="13" t="n"/>
      <c r="J619" s="13" t="n"/>
      <c r="K619" s="13" t="n"/>
      <c r="L619" s="13" t="n"/>
      <c r="M619" s="13" t="n"/>
      <c r="N619" s="13" t="n"/>
      <c r="O619" s="13" t="n"/>
      <c r="P619" s="13" t="n"/>
      <c r="Q619" s="13" t="n"/>
      <c r="R619" s="13" t="n"/>
      <c r="S619" s="13" t="n"/>
      <c r="T619" s="13" t="n"/>
      <c r="U619" s="13" t="n"/>
      <c r="V619" s="13" t="n"/>
      <c r="W619" s="13" t="n"/>
      <c r="X619" s="13" t="n"/>
      <c r="Y619" s="13" t="n"/>
      <c r="Z619" s="13" t="n"/>
    </row>
    <row r="620" ht="15.75" customHeight="1" s="303">
      <c r="A620" s="263" t="inlineStr">
        <is>
          <t>Серіков Максим Андрійович</t>
        </is>
      </c>
      <c r="B620" s="263" t="inlineStr">
        <is>
          <t>асистент</t>
        </is>
      </c>
      <c r="C620" s="263" t="inlineStr">
        <is>
          <t>ІУС</t>
        </is>
      </c>
      <c r="D620" s="263" t="n"/>
      <c r="E620" s="265" t="n"/>
      <c r="F620" s="265" t="n">
        <v>0</v>
      </c>
      <c r="G620" s="265" t="n">
        <v>0</v>
      </c>
      <c r="H620" s="265" t="n">
        <v>0</v>
      </c>
      <c r="I620" s="13" t="n"/>
      <c r="J620" s="13" t="n"/>
      <c r="K620" s="13" t="n"/>
      <c r="L620" s="13" t="n"/>
      <c r="M620" s="13" t="n"/>
      <c r="N620" s="13" t="n"/>
      <c r="O620" s="13" t="n"/>
      <c r="P620" s="13" t="n"/>
      <c r="Q620" s="13" t="n"/>
      <c r="R620" s="13" t="n"/>
      <c r="S620" s="13" t="n"/>
      <c r="T620" s="13" t="n"/>
      <c r="U620" s="13" t="n"/>
      <c r="V620" s="13" t="n"/>
      <c r="W620" s="13" t="n"/>
      <c r="X620" s="13" t="n"/>
      <c r="Y620" s="13" t="n"/>
      <c r="Z620" s="13" t="n"/>
    </row>
    <row r="621" ht="15.75" customHeight="1" s="303">
      <c r="A621" s="260" t="inlineStr">
        <is>
          <t>Сєвєрінов Олександр Васильович</t>
        </is>
      </c>
      <c r="B621" s="260" t="inlineStr">
        <is>
          <t>доцент</t>
        </is>
      </c>
      <c r="C621" s="260" t="inlineStr">
        <is>
          <t>БІТ</t>
        </is>
      </c>
      <c r="D621" s="260" t="n"/>
      <c r="E621" s="262" t="n"/>
      <c r="F621" s="262" t="n">
        <v>0</v>
      </c>
      <c r="G621" s="262" t="n">
        <v>0</v>
      </c>
      <c r="H621" s="262" t="n">
        <v>0</v>
      </c>
      <c r="I621" s="13" t="n"/>
      <c r="J621" s="13" t="n"/>
      <c r="K621" s="13" t="n"/>
      <c r="L621" s="13" t="n"/>
      <c r="M621" s="13" t="n"/>
      <c r="N621" s="13" t="n"/>
      <c r="O621" s="13" t="n"/>
      <c r="P621" s="13" t="n"/>
      <c r="Q621" s="13" t="n"/>
      <c r="R621" s="13" t="n"/>
      <c r="S621" s="13" t="n"/>
      <c r="T621" s="13" t="n"/>
      <c r="U621" s="13" t="n"/>
      <c r="V621" s="13" t="n"/>
      <c r="W621" s="13" t="n"/>
      <c r="X621" s="13" t="n"/>
      <c r="Y621" s="13" t="n"/>
      <c r="Z621" s="13" t="n"/>
    </row>
    <row r="622" ht="15.75" customHeight="1" s="303">
      <c r="A622" s="263" t="inlineStr">
        <is>
          <t>Сидоренко Галина Михайлівна</t>
        </is>
      </c>
      <c r="B622" s="263" t="inlineStr">
        <is>
          <t>ст. викл. (сумісник)</t>
        </is>
      </c>
      <c r="C622" s="263" t="inlineStr">
        <is>
          <t>ФВС</t>
        </is>
      </c>
      <c r="D622" s="263" t="n"/>
      <c r="E622" s="265" t="n"/>
      <c r="F622" s="265" t="n">
        <v>0</v>
      </c>
      <c r="G622" s="265" t="n">
        <v>0</v>
      </c>
      <c r="H622" s="265" t="n">
        <v>0</v>
      </c>
      <c r="I622" s="13" t="n"/>
      <c r="J622" s="13" t="n"/>
      <c r="K622" s="13" t="n"/>
      <c r="L622" s="13" t="n"/>
      <c r="M622" s="13" t="n"/>
      <c r="N622" s="13" t="n"/>
      <c r="O622" s="13" t="n"/>
      <c r="P622" s="13" t="n"/>
      <c r="Q622" s="13" t="n"/>
      <c r="R622" s="13" t="n"/>
      <c r="S622" s="13" t="n"/>
      <c r="T622" s="13" t="n"/>
      <c r="U622" s="13" t="n"/>
      <c r="V622" s="13" t="n"/>
      <c r="W622" s="13" t="n"/>
      <c r="X622" s="13" t="n"/>
      <c r="Y622" s="13" t="n"/>
      <c r="Z622" s="13" t="n"/>
    </row>
    <row r="623" ht="15.75" customHeight="1" s="303">
      <c r="A623" s="260" t="inlineStr">
        <is>
          <t>Сидоров Максим Вікторович</t>
        </is>
      </c>
      <c r="B623" s="260" t="inlineStr">
        <is>
          <t>професор</t>
        </is>
      </c>
      <c r="C623" s="260" t="inlineStr">
        <is>
          <t>ПМ</t>
        </is>
      </c>
      <c r="D623" s="260" t="n"/>
      <c r="E623" s="261" t="n">
        <v>57205124595</v>
      </c>
      <c r="F623" s="262" t="n">
        <v>1</v>
      </c>
      <c r="G623" s="262" t="n">
        <v>5</v>
      </c>
      <c r="H623" s="262" t="n">
        <v>3</v>
      </c>
      <c r="I623" s="13" t="n"/>
      <c r="J623" s="13" t="n"/>
      <c r="K623" s="13" t="n"/>
      <c r="L623" s="13" t="n"/>
      <c r="M623" s="13" t="n"/>
      <c r="N623" s="13" t="n"/>
      <c r="O623" s="13" t="n"/>
      <c r="P623" s="13" t="n"/>
      <c r="Q623" s="13" t="n"/>
      <c r="R623" s="13" t="n"/>
      <c r="S623" s="13" t="n"/>
      <c r="T623" s="13" t="n"/>
      <c r="U623" s="13" t="n"/>
      <c r="V623" s="13" t="n"/>
      <c r="W623" s="13" t="n"/>
      <c r="X623" s="13" t="n"/>
      <c r="Y623" s="13" t="n"/>
      <c r="Z623" s="13" t="n"/>
    </row>
    <row r="624" ht="15.75" customHeight="1" s="303">
      <c r="A624" s="263" t="inlineStr">
        <is>
          <t>Сидорова Тамара Дмитрівна</t>
        </is>
      </c>
      <c r="B624" s="263" t="inlineStr">
        <is>
          <t>ст. викл.</t>
        </is>
      </c>
      <c r="C624" s="263" t="inlineStr">
        <is>
          <t>МП</t>
        </is>
      </c>
      <c r="D624" s="263" t="n"/>
      <c r="E624" s="265" t="n"/>
      <c r="F624" s="265" t="n">
        <v>0</v>
      </c>
      <c r="G624" s="265" t="n">
        <v>0</v>
      </c>
      <c r="H624" s="265" t="n">
        <v>0</v>
      </c>
      <c r="I624" s="13" t="n"/>
      <c r="J624" s="13" t="n"/>
      <c r="K624" s="13" t="n"/>
      <c r="L624" s="13" t="n"/>
      <c r="M624" s="13" t="n"/>
      <c r="N624" s="13" t="n"/>
      <c r="O624" s="13" t="n"/>
      <c r="P624" s="13" t="n"/>
      <c r="Q624" s="13" t="n"/>
      <c r="R624" s="13" t="n"/>
      <c r="S624" s="13" t="n"/>
      <c r="T624" s="13" t="n"/>
      <c r="U624" s="13" t="n"/>
      <c r="V624" s="13" t="n"/>
      <c r="W624" s="13" t="n"/>
      <c r="X624" s="13" t="n"/>
      <c r="Y624" s="13" t="n"/>
      <c r="Z624" s="13" t="n"/>
    </row>
    <row r="625" ht="15.75" customHeight="1" s="303">
      <c r="A625" s="260" t="inlineStr">
        <is>
          <t>Сизонова Світлана Миколаївна</t>
        </is>
      </c>
      <c r="B625" s="260" t="inlineStr">
        <is>
          <t>ст. викл.</t>
        </is>
      </c>
      <c r="C625" s="260" t="inlineStr">
        <is>
          <t>ІМ</t>
        </is>
      </c>
      <c r="D625" s="260" t="n"/>
      <c r="E625" s="262" t="n"/>
      <c r="F625" s="262" t="n">
        <v>0</v>
      </c>
      <c r="G625" s="262" t="n">
        <v>0</v>
      </c>
      <c r="H625" s="262" t="n">
        <v>0</v>
      </c>
      <c r="I625" s="13" t="n"/>
      <c r="J625" s="13" t="n"/>
      <c r="K625" s="13" t="n"/>
      <c r="L625" s="13" t="n"/>
      <c r="M625" s="13" t="n"/>
      <c r="N625" s="13" t="n"/>
      <c r="O625" s="13" t="n"/>
      <c r="P625" s="13" t="n"/>
      <c r="Q625" s="13" t="n"/>
      <c r="R625" s="13" t="n"/>
      <c r="S625" s="13" t="n"/>
      <c r="T625" s="13" t="n"/>
      <c r="U625" s="13" t="n"/>
      <c r="V625" s="13" t="n"/>
      <c r="W625" s="13" t="n"/>
      <c r="X625" s="13" t="n"/>
      <c r="Y625" s="13" t="n"/>
      <c r="Z625" s="13" t="n"/>
    </row>
    <row r="626" ht="15.75" customHeight="1" s="303">
      <c r="A626" s="263" t="inlineStr">
        <is>
          <t>Ситнік Олег Вікторович</t>
        </is>
      </c>
      <c r="B626" s="263" t="inlineStr">
        <is>
          <t>професор (сумісник)</t>
        </is>
      </c>
      <c r="C626" s="263" t="inlineStr">
        <is>
          <t>МІРЕС</t>
        </is>
      </c>
      <c r="D626" s="263" t="n"/>
      <c r="E626" s="265" t="n"/>
      <c r="F626" s="265" t="n">
        <v>0</v>
      </c>
      <c r="G626" s="265" t="n">
        <v>0</v>
      </c>
      <c r="H626" s="265" t="n">
        <v>0</v>
      </c>
      <c r="I626" s="13" t="n"/>
      <c r="J626" s="13" t="n"/>
      <c r="K626" s="13" t="n"/>
      <c r="L626" s="13" t="n"/>
      <c r="M626" s="13" t="n"/>
      <c r="N626" s="13" t="n"/>
      <c r="O626" s="13" t="n"/>
      <c r="P626" s="13" t="n"/>
      <c r="Q626" s="13" t="n"/>
      <c r="R626" s="13" t="n"/>
      <c r="S626" s="13" t="n"/>
      <c r="T626" s="13" t="n"/>
      <c r="U626" s="13" t="n"/>
      <c r="V626" s="13" t="n"/>
      <c r="W626" s="13" t="n"/>
      <c r="X626" s="13" t="n"/>
      <c r="Y626" s="13" t="n"/>
      <c r="Z626" s="13" t="n"/>
    </row>
    <row r="627" ht="15.75" customHeight="1" s="303">
      <c r="A627" s="260" t="inlineStr">
        <is>
          <t>Ситніков Дмитро Едуардович</t>
        </is>
      </c>
      <c r="B627" s="260" t="inlineStr">
        <is>
          <t>професор</t>
        </is>
      </c>
      <c r="C627" s="260" t="inlineStr">
        <is>
          <t>СТ</t>
        </is>
      </c>
      <c r="D627" s="260" t="n"/>
      <c r="E627" s="261" t="n">
        <v>16302534800</v>
      </c>
      <c r="F627" s="262" t="n">
        <v>2</v>
      </c>
      <c r="G627" s="262" t="n">
        <v>17</v>
      </c>
      <c r="H627" s="262" t="n">
        <v>17</v>
      </c>
      <c r="I627" s="13" t="n"/>
      <c r="J627" s="13" t="n"/>
      <c r="K627" s="13" t="n"/>
      <c r="L627" s="13" t="n"/>
      <c r="M627" s="13" t="n"/>
      <c r="N627" s="13" t="n"/>
      <c r="O627" s="13" t="n"/>
      <c r="P627" s="13" t="n"/>
      <c r="Q627" s="13" t="n"/>
      <c r="R627" s="13" t="n"/>
      <c r="S627" s="13" t="n"/>
      <c r="T627" s="13" t="n"/>
      <c r="U627" s="13" t="n"/>
      <c r="V627" s="13" t="n"/>
      <c r="W627" s="13" t="n"/>
      <c r="X627" s="13" t="n"/>
      <c r="Y627" s="13" t="n"/>
      <c r="Z627" s="13" t="n"/>
    </row>
    <row r="628" ht="15.75" customHeight="1" s="303">
      <c r="A628" s="263" t="inlineStr">
        <is>
          <t>Ситнікова Поліна Едуардівна</t>
        </is>
      </c>
      <c r="B628" s="263" t="inlineStr">
        <is>
          <t>доцент</t>
        </is>
      </c>
      <c r="C628" s="263" t="inlineStr">
        <is>
          <t>СТ</t>
        </is>
      </c>
      <c r="D628" s="263" t="n"/>
      <c r="E628" s="264" t="n">
        <v>6507396215</v>
      </c>
      <c r="F628" s="265" t="n">
        <v>1</v>
      </c>
      <c r="G628" s="265" t="n">
        <v>2</v>
      </c>
      <c r="H628" s="265" t="n">
        <v>1</v>
      </c>
      <c r="I628" s="13" t="n"/>
      <c r="J628" s="13" t="n"/>
      <c r="K628" s="13" t="n"/>
      <c r="L628" s="13" t="n"/>
      <c r="M628" s="13" t="n"/>
      <c r="N628" s="13" t="n"/>
      <c r="O628" s="13" t="n"/>
      <c r="P628" s="13" t="n"/>
      <c r="Q628" s="13" t="n"/>
      <c r="R628" s="13" t="n"/>
      <c r="S628" s="13" t="n"/>
      <c r="T628" s="13" t="n"/>
      <c r="U628" s="13" t="n"/>
      <c r="V628" s="13" t="n"/>
      <c r="W628" s="13" t="n"/>
      <c r="X628" s="13" t="n"/>
      <c r="Y628" s="13" t="n"/>
      <c r="Z628" s="13" t="n"/>
    </row>
    <row r="629" ht="15.75" customHeight="1" s="303">
      <c r="A629" s="260" t="inlineStr">
        <is>
          <t>Сичова Оксана Володимирівна</t>
        </is>
      </c>
      <c r="B629" s="260" t="inlineStr">
        <is>
          <t>ст. викл.</t>
        </is>
      </c>
      <c r="C629" s="260" t="inlineStr">
        <is>
          <t>КІТАМ</t>
        </is>
      </c>
      <c r="D629" s="260" t="n"/>
      <c r="E629" s="261" t="n">
        <v>16647283500</v>
      </c>
      <c r="F629" s="262" t="n">
        <v>4</v>
      </c>
      <c r="G629" s="262" t="n">
        <v>23</v>
      </c>
      <c r="H629" s="262" t="n">
        <v>37</v>
      </c>
      <c r="I629" s="13" t="n"/>
      <c r="J629" s="13" t="n"/>
      <c r="K629" s="13" t="n"/>
      <c r="L629" s="13" t="n"/>
      <c r="M629" s="13" t="n"/>
      <c r="N629" s="13" t="n"/>
      <c r="O629" s="13" t="n"/>
      <c r="P629" s="13" t="n"/>
      <c r="Q629" s="13" t="n"/>
      <c r="R629" s="13" t="n"/>
      <c r="S629" s="13" t="n"/>
      <c r="T629" s="13" t="n"/>
      <c r="U629" s="13" t="n"/>
      <c r="V629" s="13" t="n"/>
      <c r="W629" s="13" t="n"/>
      <c r="X629" s="13" t="n"/>
      <c r="Y629" s="13" t="n"/>
      <c r="Z629" s="13" t="n"/>
    </row>
    <row r="630" ht="15.75" customHeight="1" s="303">
      <c r="A630" s="263" t="inlineStr">
        <is>
          <t>Сідоров Геннадій Іванович</t>
        </is>
      </c>
      <c r="B630" s="263" t="inlineStr">
        <is>
          <t>професор</t>
        </is>
      </c>
      <c r="C630" s="263" t="inlineStr">
        <is>
          <t>МІРЕС</t>
        </is>
      </c>
      <c r="D630" s="263" t="n"/>
      <c r="E630" s="264" t="n">
        <v>15838097700</v>
      </c>
      <c r="F630" s="265" t="n">
        <v>0</v>
      </c>
      <c r="G630" s="265" t="n">
        <v>5</v>
      </c>
      <c r="H630" s="265" t="n">
        <v>0</v>
      </c>
      <c r="I630" s="13" t="n"/>
      <c r="J630" s="13" t="n"/>
      <c r="K630" s="13" t="n"/>
      <c r="L630" s="13" t="n"/>
      <c r="M630" s="13" t="n"/>
      <c r="N630" s="13" t="n"/>
      <c r="O630" s="13" t="n"/>
      <c r="P630" s="13" t="n"/>
      <c r="Q630" s="13" t="n"/>
      <c r="R630" s="13" t="n"/>
      <c r="S630" s="13" t="n"/>
      <c r="T630" s="13" t="n"/>
      <c r="U630" s="13" t="n"/>
      <c r="V630" s="13" t="n"/>
      <c r="W630" s="13" t="n"/>
      <c r="X630" s="13" t="n"/>
      <c r="Y630" s="13" t="n"/>
      <c r="Z630" s="13" t="n"/>
    </row>
    <row r="631" ht="15.75" customHeight="1" s="303">
      <c r="A631" s="260" t="inlineStr">
        <is>
          <t>Сінельнікова Тетяна Федорівна</t>
        </is>
      </c>
      <c r="B631" s="260" t="inlineStr">
        <is>
          <t>доцент</t>
        </is>
      </c>
      <c r="C631" s="260" t="inlineStr">
        <is>
          <t>Інф.</t>
        </is>
      </c>
      <c r="D631" s="260" t="n"/>
      <c r="E631" s="261" t="n">
        <v>57216613691</v>
      </c>
      <c r="F631" s="262" t="n"/>
      <c r="G631" s="262" t="n"/>
      <c r="H631" s="262" t="n"/>
      <c r="I631" s="13" t="n"/>
      <c r="J631" s="13" t="n"/>
      <c r="K631" s="13" t="n"/>
      <c r="L631" s="13" t="n"/>
      <c r="M631" s="13" t="n"/>
      <c r="N631" s="13" t="n"/>
      <c r="O631" s="13" t="n"/>
      <c r="P631" s="13" t="n"/>
      <c r="Q631" s="13" t="n"/>
      <c r="R631" s="13" t="n"/>
      <c r="S631" s="13" t="n"/>
      <c r="T631" s="13" t="n"/>
      <c r="U631" s="13" t="n"/>
      <c r="V631" s="13" t="n"/>
      <c r="W631" s="13" t="n"/>
      <c r="X631" s="13" t="n"/>
      <c r="Y631" s="13" t="n"/>
      <c r="Z631" s="13" t="n"/>
    </row>
    <row r="632" ht="15.75" customHeight="1" s="303">
      <c r="A632" s="263" t="inlineStr">
        <is>
          <t>Сінотін Анатолій Мєфодійович</t>
        </is>
      </c>
      <c r="B632" s="263" t="inlineStr">
        <is>
          <t>професор</t>
        </is>
      </c>
      <c r="C632" s="263" t="inlineStr">
        <is>
          <t>КІТАМ</t>
        </is>
      </c>
      <c r="D632" s="263" t="n"/>
      <c r="E632" s="265" t="n"/>
      <c r="F632" s="265" t="n">
        <v>0</v>
      </c>
      <c r="G632" s="265" t="n">
        <v>0</v>
      </c>
      <c r="H632" s="265" t="n">
        <v>0</v>
      </c>
      <c r="I632" s="13" t="n"/>
      <c r="J632" s="13" t="n"/>
      <c r="K632" s="13" t="n"/>
      <c r="L632" s="13" t="n"/>
      <c r="M632" s="13" t="n"/>
      <c r="N632" s="13" t="n"/>
      <c r="O632" s="13" t="n"/>
      <c r="P632" s="13" t="n"/>
      <c r="Q632" s="13" t="n"/>
      <c r="R632" s="13" t="n"/>
      <c r="S632" s="13" t="n"/>
      <c r="T632" s="13" t="n"/>
      <c r="U632" s="13" t="n"/>
      <c r="V632" s="13" t="n"/>
      <c r="W632" s="13" t="n"/>
      <c r="X632" s="13" t="n"/>
      <c r="Y632" s="13" t="n"/>
      <c r="Z632" s="13" t="n"/>
    </row>
    <row r="633" ht="15.75" customHeight="1" s="303">
      <c r="A633" s="260" t="inlineStr">
        <is>
          <t>Скибенко Микола Сергійович</t>
        </is>
      </c>
      <c r="B633" s="260" t="inlineStr">
        <is>
          <t>асистент (сумісник)</t>
        </is>
      </c>
      <c r="C633" s="260" t="inlineStr">
        <is>
          <t>БІТ</t>
        </is>
      </c>
      <c r="D633" s="260" t="n"/>
      <c r="E633" s="262" t="n"/>
      <c r="F633" s="262" t="n">
        <v>0</v>
      </c>
      <c r="G633" s="262" t="n">
        <v>0</v>
      </c>
      <c r="H633" s="262" t="n">
        <v>0</v>
      </c>
      <c r="I633" s="13" t="n"/>
      <c r="J633" s="13" t="n"/>
      <c r="K633" s="13" t="n"/>
      <c r="L633" s="13" t="n"/>
      <c r="M633" s="13" t="n"/>
      <c r="N633" s="13" t="n"/>
      <c r="O633" s="13" t="n"/>
      <c r="P633" s="13" t="n"/>
      <c r="Q633" s="13" t="n"/>
      <c r="R633" s="13" t="n"/>
      <c r="S633" s="13" t="n"/>
      <c r="T633" s="13" t="n"/>
      <c r="U633" s="13" t="n"/>
      <c r="V633" s="13" t="n"/>
      <c r="W633" s="13" t="n"/>
      <c r="X633" s="13" t="n"/>
      <c r="Y633" s="13" t="n"/>
      <c r="Z633" s="13" t="n"/>
    </row>
    <row r="634" ht="15.75" customHeight="1" s="303">
      <c r="A634" s="263" t="inlineStr">
        <is>
          <t>Скляр Ольга Ігорівна</t>
        </is>
      </c>
      <c r="B634" s="263" t="inlineStr">
        <is>
          <t>ст. викл.</t>
        </is>
      </c>
      <c r="C634" s="263" t="inlineStr">
        <is>
          <t>БМІ</t>
        </is>
      </c>
      <c r="D634" s="263" t="n"/>
      <c r="E634" s="265" t="n"/>
      <c r="F634" s="265" t="n">
        <v>0</v>
      </c>
      <c r="G634" s="265" t="n">
        <v>0</v>
      </c>
      <c r="H634" s="265" t="n">
        <v>0</v>
      </c>
      <c r="I634" s="13" t="n"/>
      <c r="J634" s="13" t="n"/>
      <c r="K634" s="13" t="n"/>
      <c r="L634" s="13" t="n"/>
      <c r="M634" s="13" t="n"/>
      <c r="N634" s="13" t="n"/>
      <c r="O634" s="13" t="n"/>
      <c r="P634" s="13" t="n"/>
      <c r="Q634" s="13" t="n"/>
      <c r="R634" s="13" t="n"/>
      <c r="S634" s="13" t="n"/>
      <c r="T634" s="13" t="n"/>
      <c r="U634" s="13" t="n"/>
      <c r="V634" s="13" t="n"/>
      <c r="W634" s="13" t="n"/>
      <c r="X634" s="13" t="n"/>
      <c r="Y634" s="13" t="n"/>
      <c r="Z634" s="13" t="n"/>
    </row>
    <row r="635" ht="15.75" customHeight="1" s="303">
      <c r="A635" s="260" t="inlineStr">
        <is>
          <t>Сковороднікова Вікторія Валеріївна</t>
        </is>
      </c>
      <c r="B635" s="260" t="inlineStr">
        <is>
          <t>ст. викл.</t>
        </is>
      </c>
      <c r="C635" s="260" t="inlineStr">
        <is>
          <t>ПІ</t>
        </is>
      </c>
      <c r="D635" s="260" t="n"/>
      <c r="E635" s="261" t="n">
        <v>57208908545</v>
      </c>
      <c r="F635" s="262" t="n">
        <v>1</v>
      </c>
      <c r="G635" s="262" t="n">
        <v>5</v>
      </c>
      <c r="H635" s="262" t="n">
        <v>4</v>
      </c>
      <c r="I635" s="13" t="n"/>
      <c r="J635" s="13" t="n"/>
      <c r="K635" s="13" t="n"/>
      <c r="L635" s="13" t="n"/>
      <c r="M635" s="13" t="n"/>
      <c r="N635" s="13" t="n"/>
      <c r="O635" s="13" t="n"/>
      <c r="P635" s="13" t="n"/>
      <c r="Q635" s="13" t="n"/>
      <c r="R635" s="13" t="n"/>
      <c r="S635" s="13" t="n"/>
      <c r="T635" s="13" t="n"/>
      <c r="U635" s="13" t="n"/>
      <c r="V635" s="13" t="n"/>
      <c r="W635" s="13" t="n"/>
      <c r="X635" s="13" t="n"/>
      <c r="Y635" s="13" t="n"/>
      <c r="Z635" s="13" t="n"/>
    </row>
    <row r="636" ht="15.75" customHeight="1" s="303">
      <c r="A636" s="263" t="inlineStr">
        <is>
          <t>Скорик Юлія Валеріївна</t>
        </is>
      </c>
      <c r="B636" s="263" t="inlineStr">
        <is>
          <t>доцент</t>
        </is>
      </c>
      <c r="C636" s="263" t="inlineStr">
        <is>
          <t>ІМІ</t>
        </is>
      </c>
      <c r="D636" s="263" t="n"/>
      <c r="E636" s="264" t="n">
        <v>36070041200</v>
      </c>
      <c r="F636" s="265" t="n">
        <v>1</v>
      </c>
      <c r="G636" s="265" t="n">
        <v>7</v>
      </c>
      <c r="H636" s="265" t="n">
        <v>4</v>
      </c>
      <c r="I636" s="13" t="n"/>
      <c r="J636" s="13" t="n"/>
      <c r="K636" s="13" t="n"/>
      <c r="L636" s="13" t="n"/>
      <c r="M636" s="13" t="n"/>
      <c r="N636" s="13" t="n"/>
      <c r="O636" s="13" t="n"/>
      <c r="P636" s="13" t="n"/>
      <c r="Q636" s="13" t="n"/>
      <c r="R636" s="13" t="n"/>
      <c r="S636" s="13" t="n"/>
      <c r="T636" s="13" t="n"/>
      <c r="U636" s="13" t="n"/>
      <c r="V636" s="13" t="n"/>
      <c r="W636" s="13" t="n"/>
      <c r="X636" s="13" t="n"/>
      <c r="Y636" s="13" t="n"/>
      <c r="Z636" s="13" t="n"/>
    </row>
    <row r="637" ht="15.75" customHeight="1" s="303">
      <c r="A637" s="260" t="inlineStr">
        <is>
          <t>Славгородський Владислав Юрійович</t>
        </is>
      </c>
      <c r="B637" s="260" t="inlineStr">
        <is>
          <t>асистент</t>
        </is>
      </c>
      <c r="C637" s="260" t="inlineStr">
        <is>
          <t>ПІ</t>
        </is>
      </c>
      <c r="D637" s="260" t="n"/>
      <c r="E637" s="261" t="n">
        <v>57207770012</v>
      </c>
      <c r="F637" s="262" t="n">
        <v>2</v>
      </c>
      <c r="G637" s="262" t="n">
        <v>3</v>
      </c>
      <c r="H637" s="262" t="n">
        <v>6</v>
      </c>
      <c r="I637" s="13" t="n"/>
      <c r="J637" s="13" t="n"/>
      <c r="K637" s="13" t="n"/>
      <c r="L637" s="13" t="n"/>
      <c r="M637" s="13" t="n"/>
      <c r="N637" s="13" t="n"/>
      <c r="O637" s="13" t="n"/>
      <c r="P637" s="13" t="n"/>
      <c r="Q637" s="13" t="n"/>
      <c r="R637" s="13" t="n"/>
      <c r="S637" s="13" t="n"/>
      <c r="T637" s="13" t="n"/>
      <c r="U637" s="13" t="n"/>
      <c r="V637" s="13" t="n"/>
      <c r="W637" s="13" t="n"/>
      <c r="X637" s="13" t="n"/>
      <c r="Y637" s="13" t="n"/>
      <c r="Z637" s="13" t="n"/>
    </row>
    <row r="638" ht="15.75" customHeight="1" s="303">
      <c r="A638" s="263" t="inlineStr">
        <is>
          <t>Смеляков Кирило Сергійович</t>
        </is>
      </c>
      <c r="B638" s="263" t="inlineStr">
        <is>
          <t>професор</t>
        </is>
      </c>
      <c r="C638" s="263" t="inlineStr">
        <is>
          <t>ПІ</t>
        </is>
      </c>
      <c r="D638" s="263" t="n"/>
      <c r="E638" s="264" t="n">
        <v>57203149663</v>
      </c>
      <c r="F638" s="265" t="n">
        <v>8</v>
      </c>
      <c r="G638" s="265" t="n">
        <v>19</v>
      </c>
      <c r="H638" s="265" t="n">
        <v>125</v>
      </c>
      <c r="I638" s="13" t="n"/>
      <c r="J638" s="13" t="n"/>
      <c r="K638" s="13" t="n"/>
      <c r="L638" s="13" t="n"/>
      <c r="M638" s="13" t="n"/>
      <c r="N638" s="13" t="n"/>
      <c r="O638" s="13" t="n"/>
      <c r="P638" s="13" t="n"/>
      <c r="Q638" s="13" t="n"/>
      <c r="R638" s="13" t="n"/>
      <c r="S638" s="13" t="n"/>
      <c r="T638" s="13" t="n"/>
      <c r="U638" s="13" t="n"/>
      <c r="V638" s="13" t="n"/>
      <c r="W638" s="13" t="n"/>
      <c r="X638" s="13" t="n"/>
      <c r="Y638" s="13" t="n"/>
      <c r="Z638" s="13" t="n"/>
    </row>
    <row r="639" ht="15.75" customHeight="1" s="303">
      <c r="A639" s="260" t="inlineStr">
        <is>
          <t>Смеляков Сергій Вячеславович</t>
        </is>
      </c>
      <c r="B639" s="260" t="inlineStr">
        <is>
          <t>професор (сумісник)</t>
        </is>
      </c>
      <c r="C639" s="260" t="inlineStr">
        <is>
          <t>ЕОМ</t>
        </is>
      </c>
      <c r="D639" s="260" t="n"/>
      <c r="E639" s="261" t="n">
        <v>24527617600</v>
      </c>
      <c r="F639" s="262" t="n">
        <v>1</v>
      </c>
      <c r="G639" s="262" t="n">
        <v>8</v>
      </c>
      <c r="H639" s="262" t="n">
        <v>4</v>
      </c>
      <c r="I639" s="13" t="n"/>
      <c r="J639" s="13" t="n"/>
      <c r="K639" s="13" t="n"/>
      <c r="L639" s="13" t="n"/>
      <c r="M639" s="13" t="n"/>
      <c r="N639" s="13" t="n"/>
      <c r="O639" s="13" t="n"/>
      <c r="P639" s="13" t="n"/>
      <c r="Q639" s="13" t="n"/>
      <c r="R639" s="13" t="n"/>
      <c r="S639" s="13" t="n"/>
      <c r="T639" s="13" t="n"/>
      <c r="U639" s="13" t="n"/>
      <c r="V639" s="13" t="n"/>
      <c r="W639" s="13" t="n"/>
      <c r="X639" s="13" t="n"/>
      <c r="Y639" s="13" t="n"/>
      <c r="Z639" s="13" t="n"/>
    </row>
    <row r="640" ht="15.75" customHeight="1" s="303">
      <c r="A640" s="263" t="inlineStr">
        <is>
          <t>Смицька Тетяна Володимирівна</t>
        </is>
      </c>
      <c r="B640" s="263" t="inlineStr">
        <is>
          <t>ст. викл.</t>
        </is>
      </c>
      <c r="C640" s="263" t="inlineStr">
        <is>
          <t>ІМ</t>
        </is>
      </c>
      <c r="D640" s="263" t="n"/>
      <c r="E640" s="265" t="n"/>
      <c r="F640" s="265" t="n">
        <v>0</v>
      </c>
      <c r="G640" s="265" t="n">
        <v>0</v>
      </c>
      <c r="H640" s="265" t="n">
        <v>0</v>
      </c>
      <c r="I640" s="13" t="n"/>
      <c r="J640" s="13" t="n"/>
      <c r="K640" s="13" t="n"/>
      <c r="L640" s="13" t="n"/>
      <c r="M640" s="13" t="n"/>
      <c r="N640" s="13" t="n"/>
      <c r="O640" s="13" t="n"/>
      <c r="P640" s="13" t="n"/>
      <c r="Q640" s="13" t="n"/>
      <c r="R640" s="13" t="n"/>
      <c r="S640" s="13" t="n"/>
      <c r="T640" s="13" t="n"/>
      <c r="U640" s="13" t="n"/>
      <c r="V640" s="13" t="n"/>
      <c r="W640" s="13" t="n"/>
      <c r="X640" s="13" t="n"/>
      <c r="Y640" s="13" t="n"/>
      <c r="Z640" s="13" t="n"/>
    </row>
    <row r="641" ht="15.75" customHeight="1" s="303">
      <c r="A641" s="260" t="inlineStr">
        <is>
          <t>Смірнова Тетяна Олександрівна</t>
        </is>
      </c>
      <c r="B641" s="260" t="inlineStr">
        <is>
          <t>ст. викл. (сумісник)</t>
        </is>
      </c>
      <c r="C641" s="260" t="inlineStr">
        <is>
          <t>ПрН</t>
        </is>
      </c>
      <c r="D641" s="260" t="n"/>
      <c r="E641" s="262" t="n"/>
      <c r="F641" s="262" t="n">
        <v>0</v>
      </c>
      <c r="G641" s="262" t="n">
        <v>0</v>
      </c>
      <c r="H641" s="262" t="n">
        <v>0</v>
      </c>
      <c r="I641" s="13" t="n"/>
      <c r="J641" s="13" t="n"/>
      <c r="K641" s="13" t="n"/>
      <c r="L641" s="13" t="n"/>
      <c r="M641" s="13" t="n"/>
      <c r="N641" s="13" t="n"/>
      <c r="O641" s="13" t="n"/>
      <c r="P641" s="13" t="n"/>
      <c r="Q641" s="13" t="n"/>
      <c r="R641" s="13" t="n"/>
      <c r="S641" s="13" t="n"/>
      <c r="T641" s="13" t="n"/>
      <c r="U641" s="13" t="n"/>
      <c r="V641" s="13" t="n"/>
      <c r="W641" s="13" t="n"/>
      <c r="X641" s="13" t="n"/>
      <c r="Y641" s="13" t="n"/>
      <c r="Z641" s="13" t="n"/>
    </row>
    <row r="642" ht="15.75" customHeight="1" s="303">
      <c r="A642" s="263" t="inlineStr">
        <is>
          <t>Снігуров Аркадій Владиславович</t>
        </is>
      </c>
      <c r="B642" s="257" t="inlineStr">
        <is>
          <t>доцент (сумісник)</t>
        </is>
      </c>
      <c r="C642" s="263" t="inlineStr">
        <is>
          <t>ІКІ</t>
        </is>
      </c>
      <c r="D642" s="263" t="n"/>
      <c r="E642" s="264" t="n">
        <v>55816409100</v>
      </c>
      <c r="F642" s="265" t="n">
        <v>4</v>
      </c>
      <c r="G642" s="265" t="n">
        <v>13</v>
      </c>
      <c r="H642" s="265" t="n">
        <v>46</v>
      </c>
      <c r="I642" s="13" t="n"/>
      <c r="J642" s="13" t="n"/>
      <c r="K642" s="13" t="n"/>
      <c r="L642" s="13" t="n"/>
      <c r="M642" s="13" t="n"/>
      <c r="N642" s="13" t="n"/>
      <c r="O642" s="13" t="n"/>
      <c r="P642" s="13" t="n"/>
      <c r="Q642" s="13" t="n"/>
      <c r="R642" s="13" t="n"/>
      <c r="S642" s="13" t="n"/>
      <c r="T642" s="13" t="n"/>
      <c r="U642" s="13" t="n"/>
      <c r="V642" s="13" t="n"/>
      <c r="W642" s="13" t="n"/>
      <c r="X642" s="13" t="n"/>
      <c r="Y642" s="13" t="n"/>
      <c r="Z642" s="13" t="n"/>
    </row>
    <row r="643" ht="15.75" customHeight="1" s="303">
      <c r="A643" s="260" t="inlineStr">
        <is>
          <t>Сніжко Дмитро Вікторович</t>
        </is>
      </c>
      <c r="B643" s="260" t="inlineStr">
        <is>
          <t>доцент</t>
        </is>
      </c>
      <c r="C643" s="260" t="inlineStr">
        <is>
          <t>БМІ</t>
        </is>
      </c>
      <c r="D643" s="260" t="n"/>
      <c r="E643" s="261" t="n">
        <v>24759512700</v>
      </c>
      <c r="F643" s="262" t="n">
        <v>6</v>
      </c>
      <c r="G643" s="262" t="n">
        <v>16</v>
      </c>
      <c r="H643" s="262" t="n">
        <v>74</v>
      </c>
      <c r="I643" s="13" t="n"/>
      <c r="J643" s="13" t="n"/>
      <c r="K643" s="13" t="n"/>
      <c r="L643" s="13" t="n"/>
      <c r="M643" s="13" t="n"/>
      <c r="N643" s="13" t="n"/>
      <c r="O643" s="13" t="n"/>
      <c r="P643" s="13" t="n"/>
      <c r="Q643" s="13" t="n"/>
      <c r="R643" s="13" t="n"/>
      <c r="S643" s="13" t="n"/>
      <c r="T643" s="13" t="n"/>
      <c r="U643" s="13" t="n"/>
      <c r="V643" s="13" t="n"/>
      <c r="W643" s="13" t="n"/>
      <c r="X643" s="13" t="n"/>
      <c r="Y643" s="13" t="n"/>
      <c r="Z643" s="13" t="n"/>
    </row>
    <row r="644" ht="15.75" customHeight="1" s="303">
      <c r="A644" s="263" t="inlineStr">
        <is>
          <t>Сова Ганна Василівна</t>
        </is>
      </c>
      <c r="B644" s="263" t="inlineStr">
        <is>
          <t>професор</t>
        </is>
      </c>
      <c r="C644" s="263" t="inlineStr">
        <is>
          <t>ВМ</t>
        </is>
      </c>
      <c r="D644" s="263" t="n"/>
      <c r="E644" s="264" t="n">
        <v>57207588760</v>
      </c>
      <c r="F644" s="265" t="n">
        <v>1</v>
      </c>
      <c r="G644" s="265" t="n">
        <v>7</v>
      </c>
      <c r="H644" s="265" t="n">
        <v>2</v>
      </c>
      <c r="I644" s="13" t="n"/>
      <c r="J644" s="13" t="n"/>
      <c r="K644" s="13" t="n"/>
      <c r="L644" s="13" t="n"/>
      <c r="M644" s="13" t="n"/>
      <c r="N644" s="13" t="n"/>
      <c r="O644" s="13" t="n"/>
      <c r="P644" s="13" t="n"/>
      <c r="Q644" s="13" t="n"/>
      <c r="R644" s="13" t="n"/>
      <c r="S644" s="13" t="n"/>
      <c r="T644" s="13" t="n"/>
      <c r="U644" s="13" t="n"/>
      <c r="V644" s="13" t="n"/>
      <c r="W644" s="13" t="n"/>
      <c r="X644" s="13" t="n"/>
      <c r="Y644" s="13" t="n"/>
      <c r="Z644" s="13" t="n"/>
    </row>
    <row r="645" ht="15.75" customHeight="1" s="303">
      <c r="A645" s="260" t="inlineStr">
        <is>
          <t>Соколова Людмила Василівна</t>
        </is>
      </c>
      <c r="B645" s="260" t="inlineStr">
        <is>
          <t>професор</t>
        </is>
      </c>
      <c r="C645" s="260" t="inlineStr">
        <is>
          <t>ЕК</t>
        </is>
      </c>
      <c r="D645" s="260" t="n"/>
      <c r="E645" s="261" t="n">
        <v>57211228551</v>
      </c>
      <c r="F645" s="262" t="n">
        <v>3</v>
      </c>
      <c r="G645" s="262" t="n">
        <v>6</v>
      </c>
      <c r="H645" s="262" t="n">
        <v>48</v>
      </c>
      <c r="I645" s="13" t="n"/>
      <c r="J645" s="13" t="n"/>
      <c r="K645" s="13" t="n"/>
      <c r="L645" s="13" t="n"/>
      <c r="M645" s="13" t="n"/>
      <c r="N645" s="13" t="n"/>
      <c r="O645" s="13" t="n"/>
      <c r="P645" s="13" t="n"/>
      <c r="Q645" s="13" t="n"/>
      <c r="R645" s="13" t="n"/>
      <c r="S645" s="13" t="n"/>
      <c r="T645" s="13" t="n"/>
      <c r="U645" s="13" t="n"/>
      <c r="V645" s="13" t="n"/>
      <c r="W645" s="13" t="n"/>
      <c r="X645" s="13" t="n"/>
      <c r="Y645" s="13" t="n"/>
      <c r="Z645" s="13" t="n"/>
    </row>
    <row r="646" ht="15.75" customHeight="1" s="303">
      <c r="A646" s="263" t="inlineStr">
        <is>
          <t>Сокорчук Ігор Петрович</t>
        </is>
      </c>
      <c r="B646" s="263" t="inlineStr">
        <is>
          <t>ст. викл.</t>
        </is>
      </c>
      <c r="C646" s="263" t="inlineStr">
        <is>
          <t>ПІ</t>
        </is>
      </c>
      <c r="D646" s="263" t="n"/>
      <c r="E646" s="265" t="n"/>
      <c r="F646" s="265" t="n">
        <v>0</v>
      </c>
      <c r="G646" s="265" t="n">
        <v>0</v>
      </c>
      <c r="H646" s="265" t="n">
        <v>0</v>
      </c>
      <c r="I646" s="13" t="n"/>
      <c r="J646" s="13" t="n"/>
      <c r="K646" s="13" t="n"/>
      <c r="L646" s="13" t="n"/>
      <c r="M646" s="13" t="n"/>
      <c r="N646" s="13" t="n"/>
      <c r="O646" s="13" t="n"/>
      <c r="P646" s="13" t="n"/>
      <c r="Q646" s="13" t="n"/>
      <c r="R646" s="13" t="n"/>
      <c r="S646" s="13" t="n"/>
      <c r="T646" s="13" t="n"/>
      <c r="U646" s="13" t="n"/>
      <c r="V646" s="13" t="n"/>
      <c r="W646" s="13" t="n"/>
      <c r="X646" s="13" t="n"/>
      <c r="Y646" s="13" t="n"/>
      <c r="Z646" s="13" t="n"/>
    </row>
    <row r="647" ht="15.75" customHeight="1" s="303">
      <c r="A647" s="260" t="inlineStr">
        <is>
          <t>Соловйова Катерина Олександрівна</t>
        </is>
      </c>
      <c r="B647" s="260" t="inlineStr">
        <is>
          <t>зав. каф.</t>
        </is>
      </c>
      <c r="C647" s="260" t="inlineStr">
        <is>
          <t>СІ</t>
        </is>
      </c>
      <c r="D647" s="260" t="n"/>
      <c r="E647" s="262" t="n"/>
      <c r="F647" s="262" t="n">
        <v>0</v>
      </c>
      <c r="G647" s="262" t="n">
        <v>0</v>
      </c>
      <c r="H647" s="262" t="n">
        <v>0</v>
      </c>
      <c r="I647" s="13" t="n"/>
      <c r="J647" s="13" t="n"/>
      <c r="K647" s="13" t="n"/>
      <c r="L647" s="13" t="n"/>
      <c r="M647" s="13" t="n"/>
      <c r="N647" s="13" t="n"/>
      <c r="O647" s="13" t="n"/>
      <c r="P647" s="13" t="n"/>
      <c r="Q647" s="13" t="n"/>
      <c r="R647" s="13" t="n"/>
      <c r="S647" s="13" t="n"/>
      <c r="T647" s="13" t="n"/>
      <c r="U647" s="13" t="n"/>
      <c r="V647" s="13" t="n"/>
      <c r="W647" s="13" t="n"/>
      <c r="X647" s="13" t="n"/>
      <c r="Y647" s="13" t="n"/>
      <c r="Z647" s="13" t="n"/>
    </row>
    <row r="648" ht="15.75" customHeight="1" s="303">
      <c r="A648" s="263" t="inlineStr">
        <is>
          <t>Солодкий Володимир Сергійович</t>
        </is>
      </c>
      <c r="B648" s="263" t="inlineStr">
        <is>
          <t>ст. викл. (сумісник)</t>
        </is>
      </c>
      <c r="C648" s="263" t="inlineStr">
        <is>
          <t>ЕК</t>
        </is>
      </c>
      <c r="D648" s="263" t="n"/>
      <c r="E648" s="265" t="n"/>
      <c r="F648" s="265" t="n">
        <v>0</v>
      </c>
      <c r="G648" s="265" t="n">
        <v>0</v>
      </c>
      <c r="H648" s="265" t="n">
        <v>0</v>
      </c>
      <c r="I648" s="13" t="n"/>
      <c r="J648" s="13" t="n"/>
      <c r="K648" s="13" t="n"/>
      <c r="L648" s="13" t="n"/>
      <c r="M648" s="13" t="n"/>
      <c r="N648" s="13" t="n"/>
      <c r="O648" s="13" t="n"/>
      <c r="P648" s="13" t="n"/>
      <c r="Q648" s="13" t="n"/>
      <c r="R648" s="13" t="n"/>
      <c r="S648" s="13" t="n"/>
      <c r="T648" s="13" t="n"/>
      <c r="U648" s="13" t="n"/>
      <c r="V648" s="13" t="n"/>
      <c r="W648" s="13" t="n"/>
      <c r="X648" s="13" t="n"/>
      <c r="Y648" s="13" t="n"/>
      <c r="Z648" s="13" t="n"/>
    </row>
    <row r="649" ht="15.75" customHeight="1" s="303">
      <c r="A649" s="260" t="inlineStr">
        <is>
          <t>Сорокін Антон Романович</t>
        </is>
      </c>
      <c r="B649" s="260" t="inlineStr">
        <is>
          <t>ст. викл.</t>
        </is>
      </c>
      <c r="C649" s="260" t="inlineStr">
        <is>
          <t>ЕОМ</t>
        </is>
      </c>
      <c r="D649" s="260" t="n"/>
      <c r="E649" s="261" t="n">
        <v>55574520100</v>
      </c>
      <c r="F649" s="262" t="n">
        <v>0</v>
      </c>
      <c r="G649" s="262" t="n">
        <v>3</v>
      </c>
      <c r="H649" s="262" t="n">
        <v>0</v>
      </c>
      <c r="I649" s="13" t="n"/>
      <c r="J649" s="13" t="n"/>
      <c r="K649" s="13" t="n"/>
      <c r="L649" s="13" t="n"/>
      <c r="M649" s="13" t="n"/>
      <c r="N649" s="13" t="n"/>
      <c r="O649" s="13" t="n"/>
      <c r="P649" s="13" t="n"/>
      <c r="Q649" s="13" t="n"/>
      <c r="R649" s="13" t="n"/>
      <c r="S649" s="13" t="n"/>
      <c r="T649" s="13" t="n"/>
      <c r="U649" s="13" t="n"/>
      <c r="V649" s="13" t="n"/>
      <c r="W649" s="13" t="n"/>
      <c r="X649" s="13" t="n"/>
      <c r="Y649" s="13" t="n"/>
      <c r="Z649" s="13" t="n"/>
    </row>
    <row r="650" ht="15.75" customHeight="1" s="303">
      <c r="A650" s="263" t="inlineStr">
        <is>
          <t>Сотник Світлана Вікторівна</t>
        </is>
      </c>
      <c r="B650" s="263" t="inlineStr">
        <is>
          <t>доцент</t>
        </is>
      </c>
      <c r="C650" s="263" t="inlineStr">
        <is>
          <t>КІТАМ</t>
        </is>
      </c>
      <c r="D650" s="263" t="n"/>
      <c r="E650" s="264" t="n">
        <v>57193453410</v>
      </c>
      <c r="F650" s="265" t="n">
        <v>4</v>
      </c>
      <c r="G650" s="265" t="n">
        <v>16</v>
      </c>
      <c r="H650" s="265" t="n">
        <v>48</v>
      </c>
      <c r="I650" s="13" t="n"/>
      <c r="J650" s="13" t="n"/>
      <c r="K650" s="13" t="n"/>
      <c r="L650" s="13" t="n"/>
      <c r="M650" s="13" t="n"/>
      <c r="N650" s="13" t="n"/>
      <c r="O650" s="13" t="n"/>
      <c r="P650" s="13" t="n"/>
      <c r="Q650" s="13" t="n"/>
      <c r="R650" s="13" t="n"/>
      <c r="S650" s="13" t="n"/>
      <c r="T650" s="13" t="n"/>
      <c r="U650" s="13" t="n"/>
      <c r="V650" s="13" t="n"/>
      <c r="W650" s="13" t="n"/>
      <c r="X650" s="13" t="n"/>
      <c r="Y650" s="13" t="n"/>
      <c r="Z650" s="13" t="n"/>
    </row>
    <row r="651" ht="15.75" customHeight="1" s="303">
      <c r="A651" s="260" t="inlineStr">
        <is>
          <t>Стадник Олександр Михайлович</t>
        </is>
      </c>
      <c r="B651" s="260" t="inlineStr">
        <is>
          <t>доцент (сумісник)</t>
        </is>
      </c>
      <c r="C651" s="260" t="inlineStr">
        <is>
          <t>МІРЕС</t>
        </is>
      </c>
      <c r="D651" s="260" t="n"/>
      <c r="E651" s="261" t="n">
        <v>16403395000</v>
      </c>
      <c r="F651" s="262" t="n"/>
      <c r="G651" s="262" t="n"/>
      <c r="H651" s="262" t="n"/>
      <c r="I651" s="13" t="n"/>
      <c r="J651" s="13" t="n"/>
      <c r="K651" s="13" t="n"/>
      <c r="L651" s="13" t="n"/>
      <c r="M651" s="13" t="n"/>
      <c r="N651" s="13" t="n"/>
      <c r="O651" s="13" t="n"/>
      <c r="P651" s="13" t="n"/>
      <c r="Q651" s="13" t="n"/>
      <c r="R651" s="13" t="n"/>
      <c r="S651" s="13" t="n"/>
      <c r="T651" s="13" t="n"/>
      <c r="U651" s="13" t="n"/>
      <c r="V651" s="13" t="n"/>
      <c r="W651" s="13" t="n"/>
      <c r="X651" s="13" t="n"/>
      <c r="Y651" s="13" t="n"/>
      <c r="Z651" s="13" t="n"/>
    </row>
    <row r="652" ht="15.75" customHeight="1" s="303">
      <c r="A652" s="263" t="inlineStr">
        <is>
          <t>Стаднікова Ганна Вікторівна</t>
        </is>
      </c>
      <c r="B652" s="263" t="inlineStr">
        <is>
          <t>доцент</t>
        </is>
      </c>
      <c r="C652" s="263" t="inlineStr">
        <is>
          <t>ПМ</t>
        </is>
      </c>
      <c r="D652" s="263" t="n"/>
      <c r="E652" s="265" t="n"/>
      <c r="F652" s="265" t="n">
        <v>0</v>
      </c>
      <c r="G652" s="265" t="n">
        <v>0</v>
      </c>
      <c r="H652" s="265" t="n">
        <v>0</v>
      </c>
      <c r="I652" s="13" t="n"/>
      <c r="J652" s="13" t="n"/>
      <c r="K652" s="13" t="n"/>
      <c r="L652" s="13" t="n"/>
      <c r="M652" s="13" t="n"/>
      <c r="N652" s="13" t="n"/>
      <c r="O652" s="13" t="n"/>
      <c r="P652" s="13" t="n"/>
      <c r="Q652" s="13" t="n"/>
      <c r="R652" s="13" t="n"/>
      <c r="S652" s="13" t="n"/>
      <c r="T652" s="13" t="n"/>
      <c r="U652" s="13" t="n"/>
      <c r="V652" s="13" t="n"/>
      <c r="W652" s="13" t="n"/>
      <c r="X652" s="13" t="n"/>
      <c r="Y652" s="13" t="n"/>
      <c r="Z652" s="13" t="n"/>
    </row>
    <row r="653" ht="15.75" customHeight="1" s="303">
      <c r="A653" s="260" t="inlineStr">
        <is>
          <t>Старікова Галина Геньївна</t>
        </is>
      </c>
      <c r="B653" s="260" t="inlineStr">
        <is>
          <t>доцент</t>
        </is>
      </c>
      <c r="C653" s="260" t="inlineStr">
        <is>
          <t>Філ.</t>
        </is>
      </c>
      <c r="D653" s="260" t="n"/>
      <c r="E653" s="262" t="n"/>
      <c r="F653" s="262" t="n">
        <v>0</v>
      </c>
      <c r="G653" s="262" t="n">
        <v>0</v>
      </c>
      <c r="H653" s="262" t="n">
        <v>0</v>
      </c>
      <c r="I653" s="13" t="n"/>
      <c r="J653" s="13" t="n"/>
      <c r="K653" s="13" t="n"/>
      <c r="L653" s="13" t="n"/>
      <c r="M653" s="13" t="n"/>
      <c r="N653" s="13" t="n"/>
      <c r="O653" s="13" t="n"/>
      <c r="P653" s="13" t="n"/>
      <c r="Q653" s="13" t="n"/>
      <c r="R653" s="13" t="n"/>
      <c r="S653" s="13" t="n"/>
      <c r="T653" s="13" t="n"/>
      <c r="U653" s="13" t="n"/>
      <c r="V653" s="13" t="n"/>
      <c r="W653" s="13" t="n"/>
      <c r="X653" s="13" t="n"/>
      <c r="Y653" s="13" t="n"/>
      <c r="Z653" s="13" t="n"/>
    </row>
    <row r="654" ht="15.75" customHeight="1" s="303">
      <c r="A654" s="263" t="inlineStr">
        <is>
          <t>Стародубцев Микола Григорович</t>
        </is>
      </c>
      <c r="B654" s="263" t="inlineStr">
        <is>
          <t>доцент</t>
        </is>
      </c>
      <c r="C654" s="263" t="inlineStr">
        <is>
          <t>КІТАМ</t>
        </is>
      </c>
      <c r="D654" s="263" t="n"/>
      <c r="E654" s="265" t="n"/>
      <c r="F654" s="265" t="n">
        <v>0</v>
      </c>
      <c r="G654" s="265" t="n">
        <v>0</v>
      </c>
      <c r="H654" s="265" t="n">
        <v>0</v>
      </c>
      <c r="I654" s="13" t="n"/>
      <c r="J654" s="13" t="n"/>
      <c r="K654" s="13" t="n"/>
      <c r="L654" s="13" t="n"/>
      <c r="M654" s="13" t="n"/>
      <c r="N654" s="13" t="n"/>
      <c r="O654" s="13" t="n"/>
      <c r="P654" s="13" t="n"/>
      <c r="Q654" s="13" t="n"/>
      <c r="R654" s="13" t="n"/>
      <c r="S654" s="13" t="n"/>
      <c r="T654" s="13" t="n"/>
      <c r="U654" s="13" t="n"/>
      <c r="V654" s="13" t="n"/>
      <c r="W654" s="13" t="n"/>
      <c r="X654" s="13" t="n"/>
      <c r="Y654" s="13" t="n"/>
      <c r="Z654" s="13" t="n"/>
    </row>
    <row r="655" ht="15.75" customHeight="1" s="303">
      <c r="A655" s="260" t="inlineStr">
        <is>
          <t>Степанова Олена Володимирівна</t>
        </is>
      </c>
      <c r="B655" s="260" t="inlineStr">
        <is>
          <t>доцент</t>
        </is>
      </c>
      <c r="C655" s="260" t="inlineStr">
        <is>
          <t>ЕК</t>
        </is>
      </c>
      <c r="D655" s="260" t="n"/>
      <c r="E655" s="262" t="n"/>
      <c r="F655" s="262" t="n">
        <v>0</v>
      </c>
      <c r="G655" s="262" t="n">
        <v>0</v>
      </c>
      <c r="H655" s="262" t="n">
        <v>0</v>
      </c>
      <c r="I655" s="13" t="n"/>
      <c r="J655" s="13" t="n"/>
      <c r="K655" s="13" t="n"/>
      <c r="L655" s="13" t="n"/>
      <c r="M655" s="13" t="n"/>
      <c r="N655" s="13" t="n"/>
      <c r="O655" s="13" t="n"/>
      <c r="P655" s="13" t="n"/>
      <c r="Q655" s="13" t="n"/>
      <c r="R655" s="13" t="n"/>
      <c r="S655" s="13" t="n"/>
      <c r="T655" s="13" t="n"/>
      <c r="U655" s="13" t="n"/>
      <c r="V655" s="13" t="n"/>
      <c r="W655" s="13" t="n"/>
      <c r="X655" s="13" t="n"/>
      <c r="Y655" s="13" t="n"/>
      <c r="Z655" s="13" t="n"/>
    </row>
    <row r="656" ht="15.75" customHeight="1" s="303">
      <c r="A656" s="263" t="inlineStr">
        <is>
          <t>Стиценко Тетяна Євгенівна</t>
        </is>
      </c>
      <c r="B656" s="263" t="inlineStr">
        <is>
          <t>зав. каф.</t>
        </is>
      </c>
      <c r="C656" s="263" t="inlineStr">
        <is>
          <t>ОП</t>
        </is>
      </c>
      <c r="D656" s="263" t="n"/>
      <c r="E656" s="264" t="n">
        <v>57191968506</v>
      </c>
      <c r="F656" s="265" t="n">
        <v>2</v>
      </c>
      <c r="G656" s="265" t="n">
        <v>3</v>
      </c>
      <c r="H656" s="265" t="n">
        <v>9</v>
      </c>
      <c r="I656" s="13" t="n"/>
      <c r="J656" s="13" t="n"/>
      <c r="K656" s="13" t="n"/>
      <c r="L656" s="13" t="n"/>
      <c r="M656" s="13" t="n"/>
      <c r="N656" s="13" t="n"/>
      <c r="O656" s="13" t="n"/>
      <c r="P656" s="13" t="n"/>
      <c r="Q656" s="13" t="n"/>
      <c r="R656" s="13" t="n"/>
      <c r="S656" s="13" t="n"/>
      <c r="T656" s="13" t="n"/>
      <c r="U656" s="13" t="n"/>
      <c r="V656" s="13" t="n"/>
      <c r="W656" s="13" t="n"/>
      <c r="X656" s="13" t="n"/>
      <c r="Y656" s="13" t="n"/>
      <c r="Z656" s="13" t="n"/>
    </row>
    <row r="657" ht="15.75" customHeight="1" s="303">
      <c r="A657" s="260" t="inlineStr">
        <is>
          <t>Стогній Надія Петрівна</t>
        </is>
      </c>
      <c r="B657" s="260" t="inlineStr">
        <is>
          <t>доцент</t>
        </is>
      </c>
      <c r="C657" s="260" t="inlineStr">
        <is>
          <t>ВМ</t>
        </is>
      </c>
      <c r="D657" s="260" t="n"/>
      <c r="E657" s="261" t="n">
        <v>55263234200</v>
      </c>
      <c r="F657" s="262" t="n">
        <v>3</v>
      </c>
      <c r="G657" s="262" t="n">
        <v>29</v>
      </c>
      <c r="H657" s="262" t="n">
        <v>48</v>
      </c>
      <c r="I657" s="13" t="n"/>
      <c r="J657" s="13" t="n"/>
      <c r="K657" s="13" t="n"/>
      <c r="L657" s="13" t="n"/>
      <c r="M657" s="13" t="n"/>
      <c r="N657" s="13" t="n"/>
      <c r="O657" s="13" t="n"/>
      <c r="P657" s="13" t="n"/>
      <c r="Q657" s="13" t="n"/>
      <c r="R657" s="13" t="n"/>
      <c r="S657" s="13" t="n"/>
      <c r="T657" s="13" t="n"/>
      <c r="U657" s="13" t="n"/>
      <c r="V657" s="13" t="n"/>
      <c r="W657" s="13" t="n"/>
      <c r="X657" s="13" t="n"/>
      <c r="Y657" s="13" t="n"/>
      <c r="Z657" s="13" t="n"/>
    </row>
    <row r="658" ht="15.75" customHeight="1" s="303">
      <c r="A658" s="263" t="inlineStr">
        <is>
          <t>Стороженко Володимир Олександрович</t>
        </is>
      </c>
      <c r="B658" s="263" t="inlineStr">
        <is>
          <t>професор</t>
        </is>
      </c>
      <c r="C658" s="263" t="inlineStr">
        <is>
          <t>Фіз.</t>
        </is>
      </c>
      <c r="D658" s="263" t="n"/>
      <c r="E658" s="264" t="n">
        <v>56728175800</v>
      </c>
      <c r="F658" s="265" t="n">
        <v>1</v>
      </c>
      <c r="G658" s="265" t="n">
        <v>17</v>
      </c>
      <c r="H658" s="265" t="n">
        <v>1</v>
      </c>
      <c r="I658" s="13" t="n"/>
      <c r="J658" s="13" t="n"/>
      <c r="K658" s="13" t="n"/>
      <c r="L658" s="13" t="n"/>
      <c r="M658" s="13" t="n"/>
      <c r="N658" s="13" t="n"/>
      <c r="O658" s="13" t="n"/>
      <c r="P658" s="13" t="n"/>
      <c r="Q658" s="13" t="n"/>
      <c r="R658" s="13" t="n"/>
      <c r="S658" s="13" t="n"/>
      <c r="T658" s="13" t="n"/>
      <c r="U658" s="13" t="n"/>
      <c r="V658" s="13" t="n"/>
      <c r="W658" s="13" t="n"/>
      <c r="X658" s="13" t="n"/>
      <c r="Y658" s="13" t="n"/>
      <c r="Z658" s="13" t="n"/>
    </row>
    <row r="659" ht="15.75" customHeight="1" s="303">
      <c r="A659" s="260" t="inlineStr">
        <is>
          <t>Стороженко Олександра Володимирівна</t>
        </is>
      </c>
      <c r="B659" s="260" t="inlineStr">
        <is>
          <t>доцент</t>
        </is>
      </c>
      <c r="C659" s="260" t="inlineStr">
        <is>
          <t>ЕК</t>
        </is>
      </c>
      <c r="D659" s="260" t="n"/>
      <c r="E659" s="261" t="n">
        <v>57205541384</v>
      </c>
      <c r="F659" s="262" t="n">
        <v>2</v>
      </c>
      <c r="G659" s="262" t="n">
        <v>3</v>
      </c>
      <c r="H659" s="262" t="n">
        <v>20</v>
      </c>
      <c r="I659" s="13" t="n"/>
      <c r="J659" s="13" t="n"/>
      <c r="K659" s="13" t="n"/>
      <c r="L659" s="13" t="n"/>
      <c r="M659" s="13" t="n"/>
      <c r="N659" s="13" t="n"/>
      <c r="O659" s="13" t="n"/>
      <c r="P659" s="13" t="n"/>
      <c r="Q659" s="13" t="n"/>
      <c r="R659" s="13" t="n"/>
      <c r="S659" s="13" t="n"/>
      <c r="T659" s="13" t="n"/>
      <c r="U659" s="13" t="n"/>
      <c r="V659" s="13" t="n"/>
      <c r="W659" s="13" t="n"/>
      <c r="X659" s="13" t="n"/>
      <c r="Y659" s="13" t="n"/>
      <c r="Z659" s="13" t="n"/>
    </row>
    <row r="660" ht="15.75" customHeight="1" s="303">
      <c r="A660" s="263" t="inlineStr">
        <is>
          <t>Сторчак Олег Григорович</t>
        </is>
      </c>
      <c r="B660" s="263" t="inlineStr">
        <is>
          <t>доцент</t>
        </is>
      </c>
      <c r="C660" s="263" t="inlineStr">
        <is>
          <t>ІМ</t>
        </is>
      </c>
      <c r="D660" s="263" t="n"/>
      <c r="E660" s="265" t="n"/>
      <c r="F660" s="265" t="n">
        <v>0</v>
      </c>
      <c r="G660" s="265" t="n">
        <v>0</v>
      </c>
      <c r="H660" s="265" t="n">
        <v>0</v>
      </c>
      <c r="I660" s="13" t="n"/>
      <c r="J660" s="13" t="n"/>
      <c r="K660" s="13" t="n"/>
      <c r="L660" s="13" t="n"/>
      <c r="M660" s="13" t="n"/>
      <c r="N660" s="13" t="n"/>
      <c r="O660" s="13" t="n"/>
      <c r="P660" s="13" t="n"/>
      <c r="Q660" s="13" t="n"/>
      <c r="R660" s="13" t="n"/>
      <c r="S660" s="13" t="n"/>
      <c r="T660" s="13" t="n"/>
      <c r="U660" s="13" t="n"/>
      <c r="V660" s="13" t="n"/>
      <c r="W660" s="13" t="n"/>
      <c r="X660" s="13" t="n"/>
      <c r="Y660" s="13" t="n"/>
      <c r="Z660" s="13" t="n"/>
    </row>
    <row r="661" ht="15.75" customHeight="1" s="303">
      <c r="A661" s="260" t="inlineStr">
        <is>
          <t>Стоян Юрій Григорович</t>
        </is>
      </c>
      <c r="B661" s="260" t="inlineStr">
        <is>
          <t>професор (сумісник)</t>
        </is>
      </c>
      <c r="C661" s="260" t="inlineStr">
        <is>
          <t>ПМ</t>
        </is>
      </c>
      <c r="D661" s="260" t="n"/>
      <c r="E661" s="261" t="n">
        <v>6603919004</v>
      </c>
      <c r="F661" s="262" t="n">
        <v>21</v>
      </c>
      <c r="G661" s="262" t="n">
        <v>79</v>
      </c>
      <c r="H661" s="262" t="n">
        <v>1133</v>
      </c>
      <c r="I661" s="13" t="n"/>
      <c r="J661" s="13" t="n"/>
      <c r="K661" s="13" t="n"/>
      <c r="L661" s="13" t="n"/>
      <c r="M661" s="13" t="n"/>
      <c r="N661" s="13" t="n"/>
      <c r="O661" s="13" t="n"/>
      <c r="P661" s="13" t="n"/>
      <c r="Q661" s="13" t="n"/>
      <c r="R661" s="13" t="n"/>
      <c r="S661" s="13" t="n"/>
      <c r="T661" s="13" t="n"/>
      <c r="U661" s="13" t="n"/>
      <c r="V661" s="13" t="n"/>
      <c r="W661" s="13" t="n"/>
      <c r="X661" s="13" t="n"/>
      <c r="Y661" s="13" t="n"/>
      <c r="Z661" s="13" t="n"/>
    </row>
    <row r="662" ht="15.75" customHeight="1" s="303">
      <c r="A662" s="263" t="inlineStr">
        <is>
          <t>Стрельницький Олександр Євгенійович</t>
        </is>
      </c>
      <c r="B662" s="263" t="inlineStr">
        <is>
          <t>доцент</t>
        </is>
      </c>
      <c r="C662" s="263" t="inlineStr">
        <is>
          <t>КРіСТЗІ</t>
        </is>
      </c>
      <c r="D662" s="263" t="n"/>
      <c r="E662" s="264" t="n">
        <v>24480225200</v>
      </c>
      <c r="F662" s="265" t="n">
        <v>2</v>
      </c>
      <c r="G662" s="265" t="n">
        <v>16</v>
      </c>
      <c r="H662" s="265" t="n">
        <v>13</v>
      </c>
      <c r="I662" s="13" t="n"/>
      <c r="J662" s="13" t="n"/>
      <c r="K662" s="13" t="n"/>
      <c r="L662" s="13" t="n"/>
      <c r="M662" s="13" t="n"/>
      <c r="N662" s="13" t="n"/>
      <c r="O662" s="13" t="n"/>
      <c r="P662" s="13" t="n"/>
      <c r="Q662" s="13" t="n"/>
      <c r="R662" s="13" t="n"/>
      <c r="S662" s="13" t="n"/>
      <c r="T662" s="13" t="n"/>
      <c r="U662" s="13" t="n"/>
      <c r="V662" s="13" t="n"/>
      <c r="W662" s="13" t="n"/>
      <c r="X662" s="13" t="n"/>
      <c r="Y662" s="13" t="n"/>
      <c r="Z662" s="13" t="n"/>
    </row>
    <row r="663" ht="15.75" customHeight="1" s="303">
      <c r="A663" s="260" t="inlineStr">
        <is>
          <t>Стрілкова Тетяна Олександрівна</t>
        </is>
      </c>
      <c r="B663" s="260" t="inlineStr">
        <is>
          <t>професор</t>
        </is>
      </c>
      <c r="C663" s="260" t="inlineStr">
        <is>
          <t>МЕЕПП</t>
        </is>
      </c>
      <c r="D663" s="260" t="n"/>
      <c r="E663" s="261" t="n">
        <v>6701878527</v>
      </c>
      <c r="F663" s="262" t="n">
        <v>3</v>
      </c>
      <c r="G663" s="262" t="n">
        <v>12</v>
      </c>
      <c r="H663" s="262" t="n">
        <v>16</v>
      </c>
      <c r="I663" s="13" t="n"/>
      <c r="J663" s="13" t="n"/>
      <c r="K663" s="13" t="n"/>
      <c r="L663" s="13" t="n"/>
      <c r="M663" s="13" t="n"/>
      <c r="N663" s="13" t="n"/>
      <c r="O663" s="13" t="n"/>
      <c r="P663" s="13" t="n"/>
      <c r="Q663" s="13" t="n"/>
      <c r="R663" s="13" t="n"/>
      <c r="S663" s="13" t="n"/>
      <c r="T663" s="13" t="n"/>
      <c r="U663" s="13" t="n"/>
      <c r="V663" s="13" t="n"/>
      <c r="W663" s="13" t="n"/>
      <c r="X663" s="13" t="n"/>
      <c r="Y663" s="13" t="n"/>
      <c r="Z663" s="13" t="n"/>
    </row>
    <row r="664" ht="15.75" customHeight="1" s="303">
      <c r="A664" s="263" t="inlineStr">
        <is>
          <t>Стьопін Олександр Сергійович</t>
        </is>
      </c>
      <c r="B664" s="263" t="inlineStr">
        <is>
          <t>асистент</t>
        </is>
      </c>
      <c r="C664" s="263" t="inlineStr">
        <is>
          <t>ШІ</t>
        </is>
      </c>
      <c r="D664" s="263" t="n"/>
      <c r="E664" s="265" t="n"/>
      <c r="F664" s="265" t="n">
        <v>0</v>
      </c>
      <c r="G664" s="265" t="n">
        <v>0</v>
      </c>
      <c r="H664" s="265" t="n">
        <v>0</v>
      </c>
      <c r="I664" s="13" t="n"/>
      <c r="J664" s="13" t="n"/>
      <c r="K664" s="13" t="n"/>
      <c r="L664" s="13" t="n"/>
      <c r="M664" s="13" t="n"/>
      <c r="N664" s="13" t="n"/>
      <c r="O664" s="13" t="n"/>
      <c r="P664" s="13" t="n"/>
      <c r="Q664" s="13" t="n"/>
      <c r="R664" s="13" t="n"/>
      <c r="S664" s="13" t="n"/>
      <c r="T664" s="13" t="n"/>
      <c r="U664" s="13" t="n"/>
      <c r="V664" s="13" t="n"/>
      <c r="W664" s="13" t="n"/>
      <c r="X664" s="13" t="n"/>
      <c r="Y664" s="13" t="n"/>
      <c r="Z664" s="13" t="n"/>
    </row>
    <row r="665" ht="15.75" customHeight="1" s="303">
      <c r="A665" s="260" t="inlineStr">
        <is>
          <t>Стьопіна Світлана Вікторівна</t>
        </is>
      </c>
      <c r="B665" s="260" t="inlineStr">
        <is>
          <t>асистент (сумісник)</t>
        </is>
      </c>
      <c r="C665" s="260" t="inlineStr">
        <is>
          <t>МІРЕС</t>
        </is>
      </c>
      <c r="D665" s="260" t="n"/>
      <c r="E665" s="262" t="n"/>
      <c r="F665" s="262" t="n">
        <v>0</v>
      </c>
      <c r="G665" s="262" t="n">
        <v>0</v>
      </c>
      <c r="H665" s="262" t="n">
        <v>0</v>
      </c>
      <c r="I665" s="13" t="n"/>
      <c r="J665" s="13" t="n"/>
      <c r="K665" s="13" t="n"/>
      <c r="L665" s="13" t="n"/>
      <c r="M665" s="13" t="n"/>
      <c r="N665" s="13" t="n"/>
      <c r="O665" s="13" t="n"/>
      <c r="P665" s="13" t="n"/>
      <c r="Q665" s="13" t="n"/>
      <c r="R665" s="13" t="n"/>
      <c r="S665" s="13" t="n"/>
      <c r="T665" s="13" t="n"/>
      <c r="U665" s="13" t="n"/>
      <c r="V665" s="13" t="n"/>
      <c r="W665" s="13" t="n"/>
      <c r="X665" s="13" t="n"/>
      <c r="Y665" s="13" t="n"/>
      <c r="Z665" s="13" t="n"/>
    </row>
    <row r="666" ht="15.75" customHeight="1" s="303">
      <c r="A666" s="263" t="inlineStr">
        <is>
          <t>Сукнов Михайло Петрович</t>
        </is>
      </c>
      <c r="B666" s="263" t="inlineStr">
        <is>
          <t>зав. каф.</t>
        </is>
      </c>
      <c r="C666" s="263" t="inlineStr">
        <is>
          <t>ІМ</t>
        </is>
      </c>
      <c r="D666" s="263" t="n"/>
      <c r="E666" s="265" t="n"/>
      <c r="F666" s="265" t="n">
        <v>0</v>
      </c>
      <c r="G666" s="265" t="n">
        <v>0</v>
      </c>
      <c r="H666" s="265" t="n">
        <v>0</v>
      </c>
      <c r="I666" s="13" t="n"/>
      <c r="J666" s="13" t="n"/>
      <c r="K666" s="13" t="n"/>
      <c r="L666" s="13" t="n"/>
      <c r="M666" s="13" t="n"/>
      <c r="N666" s="13" t="n"/>
      <c r="O666" s="13" t="n"/>
      <c r="P666" s="13" t="n"/>
      <c r="Q666" s="13" t="n"/>
      <c r="R666" s="13" t="n"/>
      <c r="S666" s="13" t="n"/>
      <c r="T666" s="13" t="n"/>
      <c r="U666" s="13" t="n"/>
      <c r="V666" s="13" t="n"/>
      <c r="W666" s="13" t="n"/>
      <c r="X666" s="13" t="n"/>
      <c r="Y666" s="13" t="n"/>
      <c r="Z666" s="13" t="n"/>
    </row>
    <row r="667" ht="15.75" customHeight="1" s="303">
      <c r="A667" s="260" t="inlineStr">
        <is>
          <t>Супрун Олександр Олександрович</t>
        </is>
      </c>
      <c r="B667" s="260" t="inlineStr">
        <is>
          <t>доцент (сумісник)</t>
        </is>
      </c>
      <c r="C667" s="260" t="inlineStr">
        <is>
          <t>МІРЕС</t>
        </is>
      </c>
      <c r="D667" s="260" t="n"/>
      <c r="E667" s="262" t="n"/>
      <c r="F667" s="262" t="n">
        <v>0</v>
      </c>
      <c r="G667" s="262" t="n">
        <v>0</v>
      </c>
      <c r="H667" s="262" t="n">
        <v>0</v>
      </c>
      <c r="I667" s="13" t="n"/>
      <c r="J667" s="13" t="n"/>
      <c r="K667" s="13" t="n"/>
      <c r="L667" s="13" t="n"/>
      <c r="M667" s="13" t="n"/>
      <c r="N667" s="13" t="n"/>
      <c r="O667" s="13" t="n"/>
      <c r="P667" s="13" t="n"/>
      <c r="Q667" s="13" t="n"/>
      <c r="R667" s="13" t="n"/>
      <c r="S667" s="13" t="n"/>
      <c r="T667" s="13" t="n"/>
      <c r="U667" s="13" t="n"/>
      <c r="V667" s="13" t="n"/>
      <c r="W667" s="13" t="n"/>
      <c r="X667" s="13" t="n"/>
      <c r="Y667" s="13" t="n"/>
      <c r="Z667" s="13" t="n"/>
    </row>
    <row r="668" ht="15.75" customHeight="1" s="303">
      <c r="A668" s="263" t="inlineStr">
        <is>
          <t>Супрун Тетяна Василівна</t>
        </is>
      </c>
      <c r="B668" s="263" t="inlineStr">
        <is>
          <t>ст. викл.</t>
        </is>
      </c>
      <c r="C668" s="263" t="inlineStr">
        <is>
          <t>ІКІ</t>
        </is>
      </c>
      <c r="D668" s="263" t="n"/>
      <c r="E668" s="264" t="n">
        <v>55816901200</v>
      </c>
      <c r="F668" s="265" t="n">
        <v>4</v>
      </c>
      <c r="G668" s="265" t="n">
        <v>12</v>
      </c>
      <c r="H668" s="265" t="n">
        <v>50</v>
      </c>
      <c r="I668" s="13" t="n"/>
      <c r="J668" s="13" t="n"/>
      <c r="K668" s="13" t="n"/>
      <c r="L668" s="13" t="n"/>
      <c r="M668" s="13" t="n"/>
      <c r="N668" s="13" t="n"/>
      <c r="O668" s="13" t="n"/>
      <c r="P668" s="13" t="n"/>
      <c r="Q668" s="13" t="n"/>
      <c r="R668" s="13" t="n"/>
      <c r="S668" s="13" t="n"/>
      <c r="T668" s="13" t="n"/>
      <c r="U668" s="13" t="n"/>
      <c r="V668" s="13" t="n"/>
      <c r="W668" s="13" t="n"/>
      <c r="X668" s="13" t="n"/>
      <c r="Y668" s="13" t="n"/>
      <c r="Z668" s="13" t="n"/>
    </row>
    <row r="669" ht="15.75" customHeight="1" s="303">
      <c r="A669" s="260" t="inlineStr">
        <is>
          <t>Сушко Ольга Анатоліївна</t>
        </is>
      </c>
      <c r="B669" s="260" t="inlineStr">
        <is>
          <t>ст. викл.</t>
        </is>
      </c>
      <c r="C669" s="260" t="inlineStr">
        <is>
          <t>БМІ</t>
        </is>
      </c>
      <c r="D669" s="260" t="n"/>
      <c r="E669" s="261" t="n">
        <v>56112737600</v>
      </c>
      <c r="F669" s="262" t="n">
        <v>2</v>
      </c>
      <c r="G669" s="262" t="n">
        <v>4</v>
      </c>
      <c r="H669" s="262" t="n">
        <v>7</v>
      </c>
      <c r="I669" s="13" t="n"/>
      <c r="J669" s="13" t="n"/>
      <c r="K669" s="13" t="n"/>
      <c r="L669" s="13" t="n"/>
      <c r="M669" s="13" t="n"/>
      <c r="N669" s="13" t="n"/>
      <c r="O669" s="13" t="n"/>
      <c r="P669" s="13" t="n"/>
      <c r="Q669" s="13" t="n"/>
      <c r="R669" s="13" t="n"/>
      <c r="S669" s="13" t="n"/>
      <c r="T669" s="13" t="n"/>
      <c r="U669" s="13" t="n"/>
      <c r="V669" s="13" t="n"/>
      <c r="W669" s="13" t="n"/>
      <c r="X669" s="13" t="n"/>
      <c r="Y669" s="13" t="n"/>
      <c r="Z669" s="13" t="n"/>
    </row>
    <row r="670" ht="15.75" customHeight="1" s="303">
      <c r="A670" s="263" t="inlineStr">
        <is>
          <t>Табакова Ірина Станіславівна</t>
        </is>
      </c>
      <c r="B670" s="263" t="inlineStr">
        <is>
          <t>ст. викл.</t>
        </is>
      </c>
      <c r="C670" s="263" t="inlineStr">
        <is>
          <t>МСТ</t>
        </is>
      </c>
      <c r="D670" s="263" t="n"/>
      <c r="E670" s="264" t="n">
        <v>57194480930</v>
      </c>
      <c r="F670" s="265" t="n">
        <v>2</v>
      </c>
      <c r="G670" s="265" t="n">
        <v>4</v>
      </c>
      <c r="H670" s="265" t="n">
        <v>95</v>
      </c>
      <c r="I670" s="13" t="n"/>
      <c r="J670" s="13" t="n"/>
      <c r="K670" s="13" t="n"/>
      <c r="L670" s="13" t="n"/>
      <c r="M670" s="13" t="n"/>
      <c r="N670" s="13" t="n"/>
      <c r="O670" s="13" t="n"/>
      <c r="P670" s="13" t="n"/>
      <c r="Q670" s="13" t="n"/>
      <c r="R670" s="13" t="n"/>
      <c r="S670" s="13" t="n"/>
      <c r="T670" s="13" t="n"/>
      <c r="U670" s="13" t="n"/>
      <c r="V670" s="13" t="n"/>
      <c r="W670" s="13" t="n"/>
      <c r="X670" s="13" t="n"/>
      <c r="Y670" s="13" t="n"/>
      <c r="Z670" s="13" t="n"/>
    </row>
    <row r="671" ht="15.75" customHeight="1" s="303">
      <c r="A671" s="260" t="inlineStr">
        <is>
          <t>Танянський Станіслав Федорович</t>
        </is>
      </c>
      <c r="B671" s="260" t="inlineStr">
        <is>
          <t>доцент</t>
        </is>
      </c>
      <c r="C671" s="260" t="inlineStr">
        <is>
          <t>ФВС</t>
        </is>
      </c>
      <c r="D671" s="260" t="n"/>
      <c r="E671" s="262" t="n"/>
      <c r="F671" s="262" t="n">
        <v>0</v>
      </c>
      <c r="G671" s="262" t="n">
        <v>0</v>
      </c>
      <c r="H671" s="262" t="n">
        <v>0</v>
      </c>
      <c r="I671" s="13" t="n"/>
      <c r="J671" s="13" t="n"/>
      <c r="K671" s="13" t="n"/>
      <c r="L671" s="13" t="n"/>
      <c r="M671" s="13" t="n"/>
      <c r="N671" s="13" t="n"/>
      <c r="O671" s="13" t="n"/>
      <c r="P671" s="13" t="n"/>
      <c r="Q671" s="13" t="n"/>
      <c r="R671" s="13" t="n"/>
      <c r="S671" s="13" t="n"/>
      <c r="T671" s="13" t="n"/>
      <c r="U671" s="13" t="n"/>
      <c r="V671" s="13" t="n"/>
      <c r="W671" s="13" t="n"/>
      <c r="X671" s="13" t="n"/>
      <c r="Y671" s="13" t="n"/>
      <c r="Z671" s="13" t="n"/>
    </row>
    <row r="672" ht="15.75" customHeight="1" s="303">
      <c r="A672" s="263" t="inlineStr">
        <is>
          <t>Таран Наталія Миколаївна</t>
        </is>
      </c>
      <c r="B672" s="263" t="inlineStr">
        <is>
          <t>асистент</t>
        </is>
      </c>
      <c r="C672" s="263" t="inlineStr">
        <is>
          <t>ЕК</t>
        </is>
      </c>
      <c r="D672" s="263" t="n"/>
      <c r="E672" s="265" t="n"/>
      <c r="F672" s="265" t="n">
        <v>0</v>
      </c>
      <c r="G672" s="265" t="n">
        <v>0</v>
      </c>
      <c r="H672" s="265" t="n">
        <v>0</v>
      </c>
      <c r="I672" s="13" t="n"/>
      <c r="J672" s="13" t="n"/>
      <c r="K672" s="13" t="n"/>
      <c r="L672" s="13" t="n"/>
      <c r="M672" s="13" t="n"/>
      <c r="N672" s="13" t="n"/>
      <c r="O672" s="13" t="n"/>
      <c r="P672" s="13" t="n"/>
      <c r="Q672" s="13" t="n"/>
      <c r="R672" s="13" t="n"/>
      <c r="S672" s="13" t="n"/>
      <c r="T672" s="13" t="n"/>
      <c r="U672" s="13" t="n"/>
      <c r="V672" s="13" t="n"/>
      <c r="W672" s="13" t="n"/>
      <c r="X672" s="13" t="n"/>
      <c r="Y672" s="13" t="n"/>
      <c r="Z672" s="13" t="n"/>
    </row>
    <row r="673" ht="15.75" customHeight="1" s="303">
      <c r="A673" s="260" t="inlineStr">
        <is>
          <t>Тарапов Сергій Іванович</t>
        </is>
      </c>
      <c r="B673" s="260" t="inlineStr">
        <is>
          <t>професор (сумісник)</t>
        </is>
      </c>
      <c r="C673" s="260" t="inlineStr">
        <is>
          <t>ФОЕТ</t>
        </is>
      </c>
      <c r="D673" s="260" t="n"/>
      <c r="E673" s="261" t="n">
        <v>35577492600</v>
      </c>
      <c r="F673" s="262" t="n"/>
      <c r="G673" s="262" t="n"/>
      <c r="H673" s="262" t="n"/>
      <c r="I673" s="13" t="n"/>
      <c r="J673" s="13" t="n"/>
      <c r="K673" s="13" t="n"/>
      <c r="L673" s="13" t="n"/>
      <c r="M673" s="13" t="n"/>
      <c r="N673" s="13" t="n"/>
      <c r="O673" s="13" t="n"/>
      <c r="P673" s="13" t="n"/>
      <c r="Q673" s="13" t="n"/>
      <c r="R673" s="13" t="n"/>
      <c r="S673" s="13" t="n"/>
      <c r="T673" s="13" t="n"/>
      <c r="U673" s="13" t="n"/>
      <c r="V673" s="13" t="n"/>
      <c r="W673" s="13" t="n"/>
      <c r="X673" s="13" t="n"/>
      <c r="Y673" s="13" t="n"/>
      <c r="Z673" s="13" t="n"/>
    </row>
    <row r="674" ht="15.75" customHeight="1" s="303">
      <c r="A674" s="263" t="inlineStr">
        <is>
          <t>Твердохліб Віталій Вікторович</t>
        </is>
      </c>
      <c r="B674" s="263" t="inlineStr">
        <is>
          <t>асистент</t>
        </is>
      </c>
      <c r="C674" s="263" t="inlineStr">
        <is>
          <t>ІМІ</t>
        </is>
      </c>
      <c r="D674" s="263" t="n"/>
      <c r="E674" s="264" t="n">
        <v>57188571542</v>
      </c>
      <c r="F674" s="265" t="n">
        <v>4</v>
      </c>
      <c r="G674" s="265" t="n">
        <v>11</v>
      </c>
      <c r="H674" s="265" t="n">
        <v>53</v>
      </c>
      <c r="I674" s="13" t="n"/>
      <c r="J674" s="13" t="n"/>
      <c r="K674" s="13" t="n"/>
      <c r="L674" s="13" t="n"/>
      <c r="M674" s="13" t="n"/>
      <c r="N674" s="13" t="n"/>
      <c r="O674" s="13" t="n"/>
      <c r="P674" s="13" t="n"/>
      <c r="Q674" s="13" t="n"/>
      <c r="R674" s="13" t="n"/>
      <c r="S674" s="13" t="n"/>
      <c r="T674" s="13" t="n"/>
      <c r="U674" s="13" t="n"/>
      <c r="V674" s="13" t="n"/>
      <c r="W674" s="13" t="n"/>
      <c r="X674" s="13" t="n"/>
      <c r="Y674" s="13" t="n"/>
      <c r="Z674" s="13" t="n"/>
    </row>
    <row r="675" ht="15.75" customHeight="1" s="303">
      <c r="A675" s="260" t="inlineStr">
        <is>
          <t>Творошенко Ірина Сергіївна</t>
        </is>
      </c>
      <c r="B675" s="260" t="inlineStr">
        <is>
          <t>доцент</t>
        </is>
      </c>
      <c r="C675" s="260" t="inlineStr">
        <is>
          <t>Інф.</t>
        </is>
      </c>
      <c r="D675" s="260" t="n"/>
      <c r="E675" s="261" t="n">
        <v>57211556518</v>
      </c>
      <c r="F675" s="262" t="n">
        <v>5</v>
      </c>
      <c r="G675" s="262" t="n">
        <v>17</v>
      </c>
      <c r="H675" s="262" t="n">
        <v>63</v>
      </c>
      <c r="I675" s="13" t="n"/>
      <c r="J675" s="13" t="n"/>
      <c r="K675" s="13" t="n"/>
      <c r="L675" s="13" t="n"/>
      <c r="M675" s="13" t="n"/>
      <c r="N675" s="13" t="n"/>
      <c r="O675" s="13" t="n"/>
      <c r="P675" s="13" t="n"/>
      <c r="Q675" s="13" t="n"/>
      <c r="R675" s="13" t="n"/>
      <c r="S675" s="13" t="n"/>
      <c r="T675" s="13" t="n"/>
      <c r="U675" s="13" t="n"/>
      <c r="V675" s="13" t="n"/>
      <c r="W675" s="13" t="n"/>
      <c r="X675" s="13" t="n"/>
      <c r="Y675" s="13" t="n"/>
      <c r="Z675" s="13" t="n"/>
    </row>
    <row r="676" ht="15.75" customHeight="1" s="303">
      <c r="A676" s="263" t="inlineStr">
        <is>
          <t>Тевяшев Андрій Дмитрович</t>
        </is>
      </c>
      <c r="B676" s="263" t="inlineStr">
        <is>
          <t>зав. каф.</t>
        </is>
      </c>
      <c r="C676" s="263" t="inlineStr">
        <is>
          <t>ПМ</t>
        </is>
      </c>
      <c r="D676" s="263" t="n"/>
      <c r="E676" s="264" t="n">
        <v>8214896500</v>
      </c>
      <c r="F676" s="265" t="n">
        <v>2</v>
      </c>
      <c r="G676" s="265" t="n">
        <v>15</v>
      </c>
      <c r="H676" s="265" t="n">
        <v>25</v>
      </c>
      <c r="I676" s="13" t="n"/>
      <c r="J676" s="13" t="n"/>
      <c r="K676" s="13" t="n"/>
      <c r="L676" s="13" t="n"/>
      <c r="M676" s="13" t="n"/>
      <c r="N676" s="13" t="n"/>
      <c r="O676" s="13" t="n"/>
      <c r="P676" s="13" t="n"/>
      <c r="Q676" s="13" t="n"/>
      <c r="R676" s="13" t="n"/>
      <c r="S676" s="13" t="n"/>
      <c r="T676" s="13" t="n"/>
      <c r="U676" s="13" t="n"/>
      <c r="V676" s="13" t="n"/>
      <c r="W676" s="13" t="n"/>
      <c r="X676" s="13" t="n"/>
      <c r="Y676" s="13" t="n"/>
      <c r="Z676" s="13" t="n"/>
    </row>
    <row r="677" ht="15.75" customHeight="1" s="303">
      <c r="A677" s="260" t="inlineStr">
        <is>
          <t>Тер-Ованесьян Віолетта Гарниківна</t>
        </is>
      </c>
      <c r="B677" s="260" t="inlineStr">
        <is>
          <t>ст. викл.</t>
        </is>
      </c>
      <c r="C677" s="260" t="inlineStr">
        <is>
          <t>ІМ</t>
        </is>
      </c>
      <c r="D677" s="260" t="n"/>
      <c r="E677" s="262" t="n"/>
      <c r="F677" s="262" t="n">
        <v>0</v>
      </c>
      <c r="G677" s="262" t="n">
        <v>0</v>
      </c>
      <c r="H677" s="262" t="n">
        <v>0</v>
      </c>
      <c r="I677" s="13" t="n"/>
      <c r="J677" s="13" t="n"/>
      <c r="K677" s="13" t="n"/>
      <c r="L677" s="13" t="n"/>
      <c r="M677" s="13" t="n"/>
      <c r="N677" s="13" t="n"/>
      <c r="O677" s="13" t="n"/>
      <c r="P677" s="13" t="n"/>
      <c r="Q677" s="13" t="n"/>
      <c r="R677" s="13" t="n"/>
      <c r="S677" s="13" t="n"/>
      <c r="T677" s="13" t="n"/>
      <c r="U677" s="13" t="n"/>
      <c r="V677" s="13" t="n"/>
      <c r="W677" s="13" t="n"/>
      <c r="X677" s="13" t="n"/>
      <c r="Y677" s="13" t="n"/>
      <c r="Z677" s="13" t="n"/>
    </row>
    <row r="678" ht="15.75" customHeight="1" s="303">
      <c r="A678" s="263" t="inlineStr">
        <is>
          <t>Терещенко Гліб Юрійович</t>
        </is>
      </c>
      <c r="B678" s="263" t="inlineStr">
        <is>
          <t>асистент</t>
        </is>
      </c>
      <c r="C678" s="263" t="inlineStr">
        <is>
          <t>ПІ</t>
        </is>
      </c>
      <c r="D678" s="263" t="n"/>
      <c r="E678" s="264" t="n">
        <v>57207767352</v>
      </c>
      <c r="F678" s="265" t="n">
        <v>2</v>
      </c>
      <c r="G678" s="265" t="n">
        <v>5</v>
      </c>
      <c r="H678" s="265" t="n">
        <v>14</v>
      </c>
      <c r="I678" s="13" t="n"/>
      <c r="J678" s="13" t="n"/>
      <c r="K678" s="13" t="n"/>
      <c r="L678" s="13" t="n"/>
      <c r="M678" s="13" t="n"/>
      <c r="N678" s="13" t="n"/>
      <c r="O678" s="13" t="n"/>
      <c r="P678" s="13" t="n"/>
      <c r="Q678" s="13" t="n"/>
      <c r="R678" s="13" t="n"/>
      <c r="S678" s="13" t="n"/>
      <c r="T678" s="13" t="n"/>
      <c r="U678" s="13" t="n"/>
      <c r="V678" s="13" t="n"/>
      <c r="W678" s="13" t="n"/>
      <c r="X678" s="13" t="n"/>
      <c r="Y678" s="13" t="n"/>
      <c r="Z678" s="13" t="n"/>
    </row>
    <row r="679" ht="15.75" customHeight="1" s="303">
      <c r="A679" s="260" t="inlineStr">
        <is>
          <t>Терещенко Ігор Володимирович</t>
        </is>
      </c>
      <c r="B679" s="260" t="inlineStr">
        <is>
          <t>доцент</t>
        </is>
      </c>
      <c r="C679" s="260" t="inlineStr">
        <is>
          <t>ІКІ</t>
        </is>
      </c>
      <c r="D679" s="260" t="n"/>
      <c r="E679" s="261" t="n">
        <v>57194035858</v>
      </c>
      <c r="F679" s="262" t="n">
        <v>1</v>
      </c>
      <c r="G679" s="262" t="n">
        <v>3</v>
      </c>
      <c r="H679" s="262" t="n">
        <v>3</v>
      </c>
      <c r="I679" s="13" t="n"/>
      <c r="J679" s="13" t="n"/>
      <c r="K679" s="13" t="n"/>
      <c r="L679" s="13" t="n"/>
      <c r="M679" s="13" t="n"/>
      <c r="N679" s="13" t="n"/>
      <c r="O679" s="13" t="n"/>
      <c r="P679" s="13" t="n"/>
      <c r="Q679" s="13" t="n"/>
      <c r="R679" s="13" t="n"/>
      <c r="S679" s="13" t="n"/>
      <c r="T679" s="13" t="n"/>
      <c r="U679" s="13" t="n"/>
      <c r="V679" s="13" t="n"/>
      <c r="W679" s="13" t="n"/>
      <c r="X679" s="13" t="n"/>
      <c r="Y679" s="13" t="n"/>
      <c r="Z679" s="13" t="n"/>
    </row>
    <row r="680" ht="15.75" customHeight="1" s="303">
      <c r="A680" s="263" t="inlineStr">
        <is>
          <t>Терзіян Ваган Якович</t>
        </is>
      </c>
      <c r="B680" s="263" t="inlineStr">
        <is>
          <t>професор (п/ф)</t>
        </is>
      </c>
      <c r="C680" s="263" t="inlineStr">
        <is>
          <t>ШІ</t>
        </is>
      </c>
      <c r="D680" s="263" t="n"/>
      <c r="E680" s="264" t="n">
        <v>6602841726</v>
      </c>
      <c r="F680" s="265" t="n">
        <v>14</v>
      </c>
      <c r="G680" s="265" t="n">
        <v>86</v>
      </c>
      <c r="H680" s="265" t="n">
        <v>887</v>
      </c>
      <c r="I680" s="13" t="n"/>
      <c r="J680" s="13" t="n"/>
      <c r="K680" s="13" t="n"/>
      <c r="L680" s="13" t="n"/>
      <c r="M680" s="13" t="n"/>
      <c r="N680" s="13" t="n"/>
      <c r="O680" s="13" t="n"/>
      <c r="P680" s="13" t="n"/>
      <c r="Q680" s="13" t="n"/>
      <c r="R680" s="13" t="n"/>
      <c r="S680" s="13" t="n"/>
      <c r="T680" s="13" t="n"/>
      <c r="U680" s="13" t="n"/>
      <c r="V680" s="13" t="n"/>
      <c r="W680" s="13" t="n"/>
      <c r="X680" s="13" t="n"/>
      <c r="Y680" s="13" t="n"/>
      <c r="Z680" s="13" t="n"/>
    </row>
    <row r="681" ht="15.75" customHeight="1" s="303">
      <c r="A681" s="260" t="inlineStr">
        <is>
          <t>Теслюк Сергій Ігорович</t>
        </is>
      </c>
      <c r="B681" s="260" t="inlineStr">
        <is>
          <t>асистент</t>
        </is>
      </c>
      <c r="C681" s="260" t="inlineStr">
        <is>
          <t>КІТАМ</t>
        </is>
      </c>
      <c r="D681" s="260" t="n"/>
      <c r="E681" s="261" t="n">
        <v>57211145204</v>
      </c>
      <c r="F681" s="262" t="n">
        <v>1</v>
      </c>
      <c r="G681" s="262" t="n">
        <v>2</v>
      </c>
      <c r="H681" s="262" t="n">
        <v>2</v>
      </c>
      <c r="I681" s="13" t="n"/>
      <c r="J681" s="13" t="n"/>
      <c r="K681" s="13" t="n"/>
      <c r="L681" s="13" t="n"/>
      <c r="M681" s="13" t="n"/>
      <c r="N681" s="13" t="n"/>
      <c r="O681" s="13" t="n"/>
      <c r="P681" s="13" t="n"/>
      <c r="Q681" s="13" t="n"/>
      <c r="R681" s="13" t="n"/>
      <c r="S681" s="13" t="n"/>
      <c r="T681" s="13" t="n"/>
      <c r="U681" s="13" t="n"/>
      <c r="V681" s="13" t="n"/>
      <c r="W681" s="13" t="n"/>
      <c r="X681" s="13" t="n"/>
      <c r="Y681" s="13" t="n"/>
      <c r="Z681" s="13" t="n"/>
    </row>
    <row r="682" ht="15.75" customHeight="1" s="303">
      <c r="A682" s="263" t="inlineStr">
        <is>
          <t>Тимкович Максим Юрійович</t>
        </is>
      </c>
      <c r="B682" s="263" t="inlineStr">
        <is>
          <t>ст. викл.</t>
        </is>
      </c>
      <c r="C682" s="263" t="inlineStr">
        <is>
          <t>БМІ</t>
        </is>
      </c>
      <c r="D682" s="263" t="n"/>
      <c r="E682" s="264" t="n">
        <v>56685704800</v>
      </c>
      <c r="F682" s="265" t="n">
        <v>5</v>
      </c>
      <c r="G682" s="265" t="n">
        <v>15</v>
      </c>
      <c r="H682" s="265" t="n">
        <v>84</v>
      </c>
      <c r="I682" s="13" t="n"/>
      <c r="J682" s="13" t="n"/>
      <c r="K682" s="13" t="n"/>
      <c r="L682" s="13" t="n"/>
      <c r="M682" s="13" t="n"/>
      <c r="N682" s="13" t="n"/>
      <c r="O682" s="13" t="n"/>
      <c r="P682" s="13" t="n"/>
      <c r="Q682" s="13" t="n"/>
      <c r="R682" s="13" t="n"/>
      <c r="S682" s="13" t="n"/>
      <c r="T682" s="13" t="n"/>
      <c r="U682" s="13" t="n"/>
      <c r="V682" s="13" t="n"/>
      <c r="W682" s="13" t="n"/>
      <c r="X682" s="13" t="n"/>
      <c r="Y682" s="13" t="n"/>
      <c r="Z682" s="13" t="n"/>
    </row>
    <row r="683" ht="15.75" customHeight="1" s="303">
      <c r="A683" s="260" t="inlineStr">
        <is>
          <t>Тимошенко Леонід Петрович</t>
        </is>
      </c>
      <c r="B683" s="260" t="inlineStr">
        <is>
          <t>професор</t>
        </is>
      </c>
      <c r="C683" s="260" t="inlineStr">
        <is>
          <t>МІРЕС</t>
        </is>
      </c>
      <c r="D683" s="260" t="n"/>
      <c r="E683" s="261" t="n">
        <v>57193824829</v>
      </c>
      <c r="F683" s="262" t="n">
        <v>1</v>
      </c>
      <c r="G683" s="262" t="n">
        <v>1</v>
      </c>
      <c r="H683" s="262" t="n">
        <v>1</v>
      </c>
      <c r="I683" s="13" t="n"/>
      <c r="J683" s="13" t="n"/>
      <c r="K683" s="13" t="n"/>
      <c r="L683" s="13" t="n"/>
      <c r="M683" s="13" t="n"/>
      <c r="N683" s="13" t="n"/>
      <c r="O683" s="13" t="n"/>
      <c r="P683" s="13" t="n"/>
      <c r="Q683" s="13" t="n"/>
      <c r="R683" s="13" t="n"/>
      <c r="S683" s="13" t="n"/>
      <c r="T683" s="13" t="n"/>
      <c r="U683" s="13" t="n"/>
      <c r="V683" s="13" t="n"/>
      <c r="W683" s="13" t="n"/>
      <c r="X683" s="13" t="n"/>
      <c r="Y683" s="13" t="n"/>
      <c r="Z683" s="13" t="n"/>
    </row>
    <row r="684" ht="15.75" customHeight="1" s="303">
      <c r="A684" s="263" t="inlineStr">
        <is>
          <t>Тимчук Ігор Трохимович</t>
        </is>
      </c>
      <c r="B684" s="263" t="inlineStr">
        <is>
          <t>асистент</t>
        </is>
      </c>
      <c r="C684" s="263" t="inlineStr">
        <is>
          <t>КІТАМ</t>
        </is>
      </c>
      <c r="D684" s="263" t="n"/>
      <c r="E684" s="264" t="n">
        <v>14523615200</v>
      </c>
      <c r="F684" s="265" t="n">
        <v>4</v>
      </c>
      <c r="G684" s="265" t="n">
        <v>16</v>
      </c>
      <c r="H684" s="265" t="n">
        <v>274</v>
      </c>
      <c r="I684" s="13" t="n"/>
      <c r="J684" s="13" t="n"/>
      <c r="K684" s="13" t="n"/>
      <c r="L684" s="13" t="n"/>
      <c r="M684" s="13" t="n"/>
      <c r="N684" s="13" t="n"/>
      <c r="O684" s="13" t="n"/>
      <c r="P684" s="13" t="n"/>
      <c r="Q684" s="13" t="n"/>
      <c r="R684" s="13" t="n"/>
      <c r="S684" s="13" t="n"/>
      <c r="T684" s="13" t="n"/>
      <c r="U684" s="13" t="n"/>
      <c r="V684" s="13" t="n"/>
      <c r="W684" s="13" t="n"/>
      <c r="X684" s="13" t="n"/>
      <c r="Y684" s="13" t="n"/>
      <c r="Z684" s="13" t="n"/>
    </row>
    <row r="685" ht="15.75" customHeight="1" s="303">
      <c r="A685" s="260" t="inlineStr">
        <is>
          <t>Тихонов Вячеслав Анатолійович</t>
        </is>
      </c>
      <c r="B685" s="260" t="inlineStr">
        <is>
          <t>професор</t>
        </is>
      </c>
      <c r="C685" s="260" t="inlineStr">
        <is>
          <t>ІМІ</t>
        </is>
      </c>
      <c r="D685" s="260" t="n"/>
      <c r="E685" s="261" t="n">
        <v>12797305300</v>
      </c>
      <c r="F685" s="262" t="n">
        <v>3</v>
      </c>
      <c r="G685" s="262" t="n">
        <v>26</v>
      </c>
      <c r="H685" s="262" t="n">
        <v>22</v>
      </c>
      <c r="I685" s="13" t="n"/>
      <c r="J685" s="13" t="n"/>
      <c r="K685" s="13" t="n"/>
      <c r="L685" s="13" t="n"/>
      <c r="M685" s="13" t="n"/>
      <c r="N685" s="13" t="n"/>
      <c r="O685" s="13" t="n"/>
      <c r="P685" s="13" t="n"/>
      <c r="Q685" s="13" t="n"/>
      <c r="R685" s="13" t="n"/>
      <c r="S685" s="13" t="n"/>
      <c r="T685" s="13" t="n"/>
      <c r="U685" s="13" t="n"/>
      <c r="V685" s="13" t="n"/>
      <c r="W685" s="13" t="n"/>
      <c r="X685" s="13" t="n"/>
      <c r="Y685" s="13" t="n"/>
      <c r="Z685" s="13" t="n"/>
    </row>
    <row r="686" ht="15.75" customHeight="1" s="303">
      <c r="A686" s="263" t="inlineStr">
        <is>
          <t>Тітаренко Лариса Олександрівна</t>
        </is>
      </c>
      <c r="B686" s="263" t="inlineStr">
        <is>
          <t>професор</t>
        </is>
      </c>
      <c r="C686" s="263" t="inlineStr">
        <is>
          <t>ІКІ</t>
        </is>
      </c>
      <c r="D686" s="263" t="n"/>
      <c r="E686" s="264" t="n">
        <v>23135884800</v>
      </c>
      <c r="F686" s="265" t="n">
        <v>9</v>
      </c>
      <c r="G686" s="265" t="n">
        <v>160</v>
      </c>
      <c r="H686" s="265" t="n">
        <v>349</v>
      </c>
      <c r="I686" s="13" t="n"/>
      <c r="J686" s="13" t="n"/>
      <c r="K686" s="13" t="n"/>
      <c r="L686" s="13" t="n"/>
      <c r="M686" s="13" t="n"/>
      <c r="N686" s="13" t="n"/>
      <c r="O686" s="13" t="n"/>
      <c r="P686" s="13" t="n"/>
      <c r="Q686" s="13" t="n"/>
      <c r="R686" s="13" t="n"/>
      <c r="S686" s="13" t="n"/>
      <c r="T686" s="13" t="n"/>
      <c r="U686" s="13" t="n"/>
      <c r="V686" s="13" t="n"/>
      <c r="W686" s="13" t="n"/>
      <c r="X686" s="13" t="n"/>
      <c r="Y686" s="13" t="n"/>
      <c r="Z686" s="13" t="n"/>
    </row>
    <row r="687" ht="15.75" customHeight="1" s="303">
      <c r="A687" s="260" t="inlineStr">
        <is>
          <t>Тітов Сергій Володимирович</t>
        </is>
      </c>
      <c r="B687" s="260" t="inlineStr">
        <is>
          <t>доцент</t>
        </is>
      </c>
      <c r="C687" s="260" t="inlineStr">
        <is>
          <t>СТ</t>
        </is>
      </c>
      <c r="D687" s="260" t="n"/>
      <c r="E687" s="261" t="n">
        <v>35763123500</v>
      </c>
      <c r="F687" s="262" t="n">
        <v>1</v>
      </c>
      <c r="G687" s="262" t="n">
        <v>4</v>
      </c>
      <c r="H687" s="262" t="n">
        <v>4</v>
      </c>
      <c r="I687" s="13" t="n"/>
      <c r="J687" s="13" t="n"/>
      <c r="K687" s="13" t="n"/>
      <c r="L687" s="13" t="n"/>
      <c r="M687" s="13" t="n"/>
      <c r="N687" s="13" t="n"/>
      <c r="O687" s="13" t="n"/>
      <c r="P687" s="13" t="n"/>
      <c r="Q687" s="13" t="n"/>
      <c r="R687" s="13" t="n"/>
      <c r="S687" s="13" t="n"/>
      <c r="T687" s="13" t="n"/>
      <c r="U687" s="13" t="n"/>
      <c r="V687" s="13" t="n"/>
      <c r="W687" s="13" t="n"/>
      <c r="X687" s="13" t="n"/>
      <c r="Y687" s="13" t="n"/>
      <c r="Z687" s="13" t="n"/>
    </row>
    <row r="688" ht="15.75" customHeight="1" s="303">
      <c r="A688" s="263" t="inlineStr">
        <is>
          <t>Тітова Олена Вітольдіївна</t>
        </is>
      </c>
      <c r="B688" s="263" t="inlineStr">
        <is>
          <t>доцент</t>
        </is>
      </c>
      <c r="C688" s="263" t="inlineStr">
        <is>
          <t>Інф.</t>
        </is>
      </c>
      <c r="D688" s="263" t="n"/>
      <c r="E688" s="264" t="n">
        <v>57190664123</v>
      </c>
      <c r="F688" s="265" t="n">
        <v>2</v>
      </c>
      <c r="G688" s="265" t="n">
        <v>7</v>
      </c>
      <c r="H688" s="265" t="n">
        <v>11</v>
      </c>
      <c r="I688" s="13" t="n"/>
      <c r="J688" s="13" t="n"/>
      <c r="K688" s="13" t="n"/>
      <c r="L688" s="13" t="n"/>
      <c r="M688" s="13" t="n"/>
      <c r="N688" s="13" t="n"/>
      <c r="O688" s="13" t="n"/>
      <c r="P688" s="13" t="n"/>
      <c r="Q688" s="13" t="n"/>
      <c r="R688" s="13" t="n"/>
      <c r="S688" s="13" t="n"/>
      <c r="T688" s="13" t="n"/>
      <c r="U688" s="13" t="n"/>
      <c r="V688" s="13" t="n"/>
      <c r="W688" s="13" t="n"/>
      <c r="X688" s="13" t="n"/>
      <c r="Y688" s="13" t="n"/>
      <c r="Z688" s="13" t="n"/>
    </row>
    <row r="689" ht="15.75" customHeight="1" s="303">
      <c r="A689" s="260" t="inlineStr">
        <is>
          <t>Тіхонова Лідія Анатоліївна</t>
        </is>
      </c>
      <c r="B689" s="260" t="inlineStr">
        <is>
          <t>професор</t>
        </is>
      </c>
      <c r="C689" s="260" t="inlineStr">
        <is>
          <t>Філ.</t>
        </is>
      </c>
      <c r="D689" s="260" t="n"/>
      <c r="E689" s="262" t="n"/>
      <c r="F689" s="262" t="n">
        <v>0</v>
      </c>
      <c r="G689" s="262" t="n">
        <v>0</v>
      </c>
      <c r="H689" s="262" t="n">
        <v>0</v>
      </c>
      <c r="I689" s="13" t="n"/>
      <c r="J689" s="13" t="n"/>
      <c r="K689" s="13" t="n"/>
      <c r="L689" s="13" t="n"/>
      <c r="M689" s="13" t="n"/>
      <c r="N689" s="13" t="n"/>
      <c r="O689" s="13" t="n"/>
      <c r="P689" s="13" t="n"/>
      <c r="Q689" s="13" t="n"/>
      <c r="R689" s="13" t="n"/>
      <c r="S689" s="13" t="n"/>
      <c r="T689" s="13" t="n"/>
      <c r="U689" s="13" t="n"/>
      <c r="V689" s="13" t="n"/>
      <c r="W689" s="13" t="n"/>
      <c r="X689" s="13" t="n"/>
      <c r="Y689" s="13" t="n"/>
      <c r="Z689" s="13" t="n"/>
    </row>
    <row r="690" ht="15.75" customHeight="1" s="303">
      <c r="A690" s="263" t="inlineStr">
        <is>
          <t>Ткач Марія Геннадіївна</t>
        </is>
      </c>
      <c r="B690" s="263" t="inlineStr">
        <is>
          <t>асистент</t>
        </is>
      </c>
      <c r="C690" s="263" t="inlineStr">
        <is>
          <t>МТС</t>
        </is>
      </c>
      <c r="D690" s="263" t="n"/>
      <c r="E690" s="265" t="n"/>
      <c r="F690" s="265" t="n">
        <v>0</v>
      </c>
      <c r="G690" s="265" t="n">
        <v>0</v>
      </c>
      <c r="H690" s="265" t="n">
        <v>0</v>
      </c>
      <c r="I690" s="13" t="n"/>
      <c r="J690" s="13" t="n"/>
      <c r="K690" s="13" t="n"/>
      <c r="L690" s="13" t="n"/>
      <c r="M690" s="13" t="n"/>
      <c r="N690" s="13" t="n"/>
      <c r="O690" s="13" t="n"/>
      <c r="P690" s="13" t="n"/>
      <c r="Q690" s="13" t="n"/>
      <c r="R690" s="13" t="n"/>
      <c r="S690" s="13" t="n"/>
      <c r="T690" s="13" t="n"/>
      <c r="U690" s="13" t="n"/>
      <c r="V690" s="13" t="n"/>
      <c r="W690" s="13" t="n"/>
      <c r="X690" s="13" t="n"/>
      <c r="Y690" s="13" t="n"/>
      <c r="Z690" s="13" t="n"/>
    </row>
    <row r="691" ht="15.75" customHeight="1" s="303">
      <c r="A691" s="260" t="inlineStr">
        <is>
          <t>Ткач Олена Євгенівна</t>
        </is>
      </c>
      <c r="B691" s="260" t="inlineStr">
        <is>
          <t>ст. викл.</t>
        </is>
      </c>
      <c r="C691" s="260" t="inlineStr">
        <is>
          <t>МП</t>
        </is>
      </c>
      <c r="D691" s="260" t="n"/>
      <c r="E691" s="262" t="n"/>
      <c r="F691" s="262" t="n">
        <v>0</v>
      </c>
      <c r="G691" s="262" t="n">
        <v>0</v>
      </c>
      <c r="H691" s="262" t="n">
        <v>0</v>
      </c>
      <c r="I691" s="13" t="n"/>
      <c r="J691" s="13" t="n"/>
      <c r="K691" s="13" t="n"/>
      <c r="L691" s="13" t="n"/>
      <c r="M691" s="13" t="n"/>
      <c r="N691" s="13" t="n"/>
      <c r="O691" s="13" t="n"/>
      <c r="P691" s="13" t="n"/>
      <c r="Q691" s="13" t="n"/>
      <c r="R691" s="13" t="n"/>
      <c r="S691" s="13" t="n"/>
      <c r="T691" s="13" t="n"/>
      <c r="U691" s="13" t="n"/>
      <c r="V691" s="13" t="n"/>
      <c r="W691" s="13" t="n"/>
      <c r="X691" s="13" t="n"/>
      <c r="Y691" s="13" t="n"/>
      <c r="Z691" s="13" t="n"/>
    </row>
    <row r="692" ht="15.75" customHeight="1" s="303">
      <c r="A692" s="263" t="inlineStr">
        <is>
          <t>Ткаченко Володимир Пилипович</t>
        </is>
      </c>
      <c r="B692" s="263" t="inlineStr">
        <is>
          <t>зав. каф.</t>
        </is>
      </c>
      <c r="C692" s="263" t="inlineStr">
        <is>
          <t>МСТ</t>
        </is>
      </c>
      <c r="D692" s="263" t="n"/>
      <c r="E692" s="264" t="n">
        <v>57194038934</v>
      </c>
      <c r="F692" s="265" t="n">
        <v>2</v>
      </c>
      <c r="G692" s="265" t="n">
        <v>6</v>
      </c>
      <c r="H692" s="265" t="n">
        <v>19</v>
      </c>
      <c r="I692" s="13" t="n"/>
      <c r="J692" s="13" t="n"/>
      <c r="K692" s="13" t="n"/>
      <c r="L692" s="13" t="n"/>
      <c r="M692" s="13" t="n"/>
      <c r="N692" s="13" t="n"/>
      <c r="O692" s="13" t="n"/>
      <c r="P692" s="13" t="n"/>
      <c r="Q692" s="13" t="n"/>
      <c r="R692" s="13" t="n"/>
      <c r="S692" s="13" t="n"/>
      <c r="T692" s="13" t="n"/>
      <c r="U692" s="13" t="n"/>
      <c r="V692" s="13" t="n"/>
      <c r="W692" s="13" t="n"/>
      <c r="X692" s="13" t="n"/>
      <c r="Y692" s="13" t="n"/>
      <c r="Z692" s="13" t="n"/>
    </row>
    <row r="693" ht="15.75" customHeight="1" s="303">
      <c r="A693" s="260" t="inlineStr">
        <is>
          <t>Ткачов Віталій Миколайович</t>
        </is>
      </c>
      <c r="B693" s="260" t="inlineStr">
        <is>
          <t>доцент</t>
        </is>
      </c>
      <c r="C693" s="260" t="inlineStr">
        <is>
          <t>ЕОМ</t>
        </is>
      </c>
      <c r="D693" s="260" t="n"/>
      <c r="E693" s="261" t="n">
        <v>56485859400</v>
      </c>
      <c r="F693" s="262" t="n">
        <v>6</v>
      </c>
      <c r="G693" s="262" t="n">
        <v>16</v>
      </c>
      <c r="H693" s="262" t="n">
        <v>100</v>
      </c>
      <c r="I693" s="13" t="n"/>
      <c r="J693" s="13" t="n"/>
      <c r="K693" s="13" t="n"/>
      <c r="L693" s="13" t="n"/>
      <c r="M693" s="13" t="n"/>
      <c r="N693" s="13" t="n"/>
      <c r="O693" s="13" t="n"/>
      <c r="P693" s="13" t="n"/>
      <c r="Q693" s="13" t="n"/>
      <c r="R693" s="13" t="n"/>
      <c r="S693" s="13" t="n"/>
      <c r="T693" s="13" t="n"/>
      <c r="U693" s="13" t="n"/>
      <c r="V693" s="13" t="n"/>
      <c r="W693" s="13" t="n"/>
      <c r="X693" s="13" t="n"/>
      <c r="Y693" s="13" t="n"/>
      <c r="Z693" s="13" t="n"/>
    </row>
    <row r="694" ht="15.75" customHeight="1" s="303">
      <c r="A694" s="263" t="inlineStr">
        <is>
          <t>Ткачова Тетяна Сергіївна</t>
        </is>
      </c>
      <c r="B694" s="263" t="inlineStr">
        <is>
          <t>доцент (сумісник)</t>
        </is>
      </c>
      <c r="C694" s="263" t="inlineStr">
        <is>
          <t>ЕОМ</t>
        </is>
      </c>
      <c r="D694" s="263" t="n"/>
      <c r="E694" s="264" t="n">
        <v>57217062527</v>
      </c>
      <c r="F694" s="265" t="n">
        <v>2</v>
      </c>
      <c r="G694" s="265" t="n">
        <v>5</v>
      </c>
      <c r="H694" s="265" t="n">
        <v>20</v>
      </c>
      <c r="I694" s="13" t="n"/>
      <c r="J694" s="13" t="n"/>
      <c r="K694" s="13" t="n"/>
      <c r="L694" s="13" t="n"/>
      <c r="M694" s="13" t="n"/>
      <c r="N694" s="13" t="n"/>
      <c r="O694" s="13" t="n"/>
      <c r="P694" s="13" t="n"/>
      <c r="Q694" s="13" t="n"/>
      <c r="R694" s="13" t="n"/>
      <c r="S694" s="13" t="n"/>
      <c r="T694" s="13" t="n"/>
      <c r="U694" s="13" t="n"/>
      <c r="V694" s="13" t="n"/>
      <c r="W694" s="13" t="n"/>
      <c r="X694" s="13" t="n"/>
      <c r="Y694" s="13" t="n"/>
      <c r="Z694" s="13" t="n"/>
    </row>
    <row r="695" ht="15.75" customHeight="1" s="303">
      <c r="A695" s="260" t="inlineStr">
        <is>
          <t>Товстопльот Ольга Сергіївна</t>
        </is>
      </c>
      <c r="B695" s="260" t="inlineStr">
        <is>
          <t>ст. викл.</t>
        </is>
      </c>
      <c r="C695" s="260" t="inlineStr">
        <is>
          <t>ФВС</t>
        </is>
      </c>
      <c r="D695" s="260" t="n"/>
      <c r="E695" s="262" t="n"/>
      <c r="F695" s="262" t="n">
        <v>0</v>
      </c>
      <c r="G695" s="262" t="n">
        <v>0</v>
      </c>
      <c r="H695" s="262" t="n">
        <v>0</v>
      </c>
      <c r="I695" s="13" t="n"/>
      <c r="J695" s="13" t="n"/>
      <c r="K695" s="13" t="n"/>
      <c r="L695" s="13" t="n"/>
      <c r="M695" s="13" t="n"/>
      <c r="N695" s="13" t="n"/>
      <c r="O695" s="13" t="n"/>
      <c r="P695" s="13" t="n"/>
      <c r="Q695" s="13" t="n"/>
      <c r="R695" s="13" t="n"/>
      <c r="S695" s="13" t="n"/>
      <c r="T695" s="13" t="n"/>
      <c r="U695" s="13" t="n"/>
      <c r="V695" s="13" t="n"/>
      <c r="W695" s="13" t="n"/>
      <c r="X695" s="13" t="n"/>
      <c r="Y695" s="13" t="n"/>
      <c r="Z695" s="13" t="n"/>
    </row>
    <row r="696" ht="15.75" customHeight="1" s="303">
      <c r="A696" s="263" t="inlineStr">
        <is>
          <t>Токар Любов Олександрівна</t>
        </is>
      </c>
      <c r="B696" s="263" t="inlineStr">
        <is>
          <t>доцент</t>
        </is>
      </c>
      <c r="C696" s="263" t="inlineStr">
        <is>
          <t>ІКІ</t>
        </is>
      </c>
      <c r="D696" s="263" t="n"/>
      <c r="E696" s="264" t="n">
        <v>57194045937</v>
      </c>
      <c r="F696" s="265" t="n">
        <v>0</v>
      </c>
      <c r="G696" s="265" t="n">
        <v>3</v>
      </c>
      <c r="H696" s="265" t="n">
        <v>0</v>
      </c>
      <c r="I696" s="13" t="n"/>
      <c r="J696" s="13" t="n"/>
      <c r="K696" s="13" t="n"/>
      <c r="L696" s="13" t="n"/>
      <c r="M696" s="13" t="n"/>
      <c r="N696" s="13" t="n"/>
      <c r="O696" s="13" t="n"/>
      <c r="P696" s="13" t="n"/>
      <c r="Q696" s="13" t="n"/>
      <c r="R696" s="13" t="n"/>
      <c r="S696" s="13" t="n"/>
      <c r="T696" s="13" t="n"/>
      <c r="U696" s="13" t="n"/>
      <c r="V696" s="13" t="n"/>
      <c r="W696" s="13" t="n"/>
      <c r="X696" s="13" t="n"/>
      <c r="Y696" s="13" t="n"/>
      <c r="Z696" s="13" t="n"/>
    </row>
    <row r="697" ht="15.75" customHeight="1" s="303">
      <c r="A697" s="260" t="inlineStr">
        <is>
          <t>Токарєв Володимир Володимирович</t>
        </is>
      </c>
      <c r="B697" s="260" t="inlineStr">
        <is>
          <t>доцент</t>
        </is>
      </c>
      <c r="C697" s="260" t="inlineStr">
        <is>
          <t>ЕОМ</t>
        </is>
      </c>
      <c r="D697" s="260" t="n"/>
      <c r="E697" s="261" t="n">
        <v>57188622143</v>
      </c>
      <c r="F697" s="262" t="n">
        <v>5</v>
      </c>
      <c r="G697" s="262" t="n">
        <v>10</v>
      </c>
      <c r="H697" s="262" t="n">
        <v>51</v>
      </c>
      <c r="I697" s="13" t="n"/>
      <c r="J697" s="13" t="n"/>
      <c r="K697" s="13" t="n"/>
      <c r="L697" s="13" t="n"/>
      <c r="M697" s="13" t="n"/>
      <c r="N697" s="13" t="n"/>
      <c r="O697" s="13" t="n"/>
      <c r="P697" s="13" t="n"/>
      <c r="Q697" s="13" t="n"/>
      <c r="R697" s="13" t="n"/>
      <c r="S697" s="13" t="n"/>
      <c r="T697" s="13" t="n"/>
      <c r="U697" s="13" t="n"/>
      <c r="V697" s="13" t="n"/>
      <c r="W697" s="13" t="n"/>
      <c r="X697" s="13" t="n"/>
      <c r="Y697" s="13" t="n"/>
      <c r="Z697" s="13" t="n"/>
    </row>
    <row r="698" ht="15.75" customHeight="1" s="303">
      <c r="A698" s="263" t="inlineStr">
        <is>
          <t>Токарєва Олена Віталіївна</t>
        </is>
      </c>
      <c r="B698" s="263" t="inlineStr">
        <is>
          <t>доцент</t>
        </is>
      </c>
      <c r="C698" s="263" t="inlineStr">
        <is>
          <t>КІТАМ</t>
        </is>
      </c>
      <c r="D698" s="263" t="n"/>
      <c r="E698" s="264" t="n">
        <v>57201648823</v>
      </c>
      <c r="F698" s="265" t="n">
        <v>1</v>
      </c>
      <c r="G698" s="265" t="n">
        <v>4</v>
      </c>
      <c r="H698" s="265" t="n">
        <v>3</v>
      </c>
      <c r="I698" s="13" t="n"/>
      <c r="J698" s="13" t="n"/>
      <c r="K698" s="13" t="n"/>
      <c r="L698" s="13" t="n"/>
      <c r="M698" s="13" t="n"/>
      <c r="N698" s="13" t="n"/>
      <c r="O698" s="13" t="n"/>
      <c r="P698" s="13" t="n"/>
      <c r="Q698" s="13" t="n"/>
      <c r="R698" s="13" t="n"/>
      <c r="S698" s="13" t="n"/>
      <c r="T698" s="13" t="n"/>
      <c r="U698" s="13" t="n"/>
      <c r="V698" s="13" t="n"/>
      <c r="W698" s="13" t="n"/>
      <c r="X698" s="13" t="n"/>
      <c r="Y698" s="13" t="n"/>
      <c r="Z698" s="13" t="n"/>
    </row>
    <row r="699" ht="15.75" customHeight="1" s="303">
      <c r="A699" s="260" t="inlineStr">
        <is>
          <t>Токарський Петро Львович</t>
        </is>
      </c>
      <c r="B699" s="260" t="inlineStr">
        <is>
          <t>професор (сумісник)</t>
        </is>
      </c>
      <c r="C699" s="260" t="inlineStr">
        <is>
          <t>КРіСТЗІ</t>
        </is>
      </c>
      <c r="D699" s="260" t="n"/>
      <c r="E699" s="261" t="n">
        <v>24342258300</v>
      </c>
      <c r="F699" s="262" t="n">
        <v>6</v>
      </c>
      <c r="G699" s="262" t="n">
        <v>46</v>
      </c>
      <c r="H699" s="262" t="n">
        <v>177</v>
      </c>
      <c r="I699" s="13" t="n"/>
      <c r="J699" s="13" t="n"/>
      <c r="K699" s="13" t="n"/>
      <c r="L699" s="13" t="n"/>
      <c r="M699" s="13" t="n"/>
      <c r="N699" s="13" t="n"/>
      <c r="O699" s="13" t="n"/>
      <c r="P699" s="13" t="n"/>
      <c r="Q699" s="13" t="n"/>
      <c r="R699" s="13" t="n"/>
      <c r="S699" s="13" t="n"/>
      <c r="T699" s="13" t="n"/>
      <c r="U699" s="13" t="n"/>
      <c r="V699" s="13" t="n"/>
      <c r="W699" s="13" t="n"/>
      <c r="X699" s="13" t="n"/>
      <c r="Y699" s="13" t="n"/>
      <c r="Z699" s="13" t="n"/>
    </row>
    <row r="700" ht="15.75" customHeight="1" s="303">
      <c r="A700" s="263" t="inlineStr">
        <is>
          <t>Толстих Єлизавета Геннадіївна</t>
        </is>
      </c>
      <c r="B700" s="263" t="inlineStr">
        <is>
          <t>ст. викл.</t>
        </is>
      </c>
      <c r="C700" s="263" t="inlineStr">
        <is>
          <t>МІРЕС</t>
        </is>
      </c>
      <c r="D700" s="263" t="n"/>
      <c r="E700" s="264" t="n">
        <v>56784334400</v>
      </c>
      <c r="F700" s="265" t="n">
        <v>3</v>
      </c>
      <c r="G700" s="265" t="n">
        <v>7</v>
      </c>
      <c r="H700" s="265" t="n">
        <v>11</v>
      </c>
      <c r="I700" s="13" t="n"/>
      <c r="J700" s="13" t="n"/>
      <c r="K700" s="13" t="n"/>
      <c r="L700" s="13" t="n"/>
      <c r="M700" s="13" t="n"/>
      <c r="N700" s="13" t="n"/>
      <c r="O700" s="13" t="n"/>
      <c r="P700" s="13" t="n"/>
      <c r="Q700" s="13" t="n"/>
      <c r="R700" s="13" t="n"/>
      <c r="S700" s="13" t="n"/>
      <c r="T700" s="13" t="n"/>
      <c r="U700" s="13" t="n"/>
      <c r="V700" s="13" t="n"/>
      <c r="W700" s="13" t="n"/>
      <c r="X700" s="13" t="n"/>
      <c r="Y700" s="13" t="n"/>
      <c r="Z700" s="13" t="n"/>
    </row>
    <row r="701" ht="15.75" customHeight="1" s="303">
      <c r="A701" s="260" t="inlineStr">
        <is>
          <t>Томак Віра Вікторівна</t>
        </is>
      </c>
      <c r="B701" s="260" t="inlineStr">
        <is>
          <t>асистент (сумісник)</t>
        </is>
      </c>
      <c r="C701" s="260" t="inlineStr">
        <is>
          <t>ІМІ</t>
        </is>
      </c>
      <c r="D701" s="260" t="n"/>
      <c r="E701" s="262" t="n"/>
      <c r="F701" s="262" t="n">
        <v>0</v>
      </c>
      <c r="G701" s="262" t="n">
        <v>0</v>
      </c>
      <c r="H701" s="262" t="n">
        <v>0</v>
      </c>
      <c r="I701" s="13" t="n"/>
      <c r="J701" s="13" t="n"/>
      <c r="K701" s="13" t="n"/>
      <c r="L701" s="13" t="n"/>
      <c r="M701" s="13" t="n"/>
      <c r="N701" s="13" t="n"/>
      <c r="O701" s="13" t="n"/>
      <c r="P701" s="13" t="n"/>
      <c r="Q701" s="13" t="n"/>
      <c r="R701" s="13" t="n"/>
      <c r="S701" s="13" t="n"/>
      <c r="T701" s="13" t="n"/>
      <c r="U701" s="13" t="n"/>
      <c r="V701" s="13" t="n"/>
      <c r="W701" s="13" t="n"/>
      <c r="X701" s="13" t="n"/>
      <c r="Y701" s="13" t="n"/>
      <c r="Z701" s="13" t="n"/>
    </row>
    <row r="702" ht="15.75" customHeight="1" s="303">
      <c r="A702" s="257" t="inlineStr">
        <is>
          <t>Торба Алєксандр Алєксєєвіч</t>
        </is>
      </c>
      <c r="B702" s="257" t="inlineStr">
        <is>
          <t>професор</t>
        </is>
      </c>
      <c r="C702" s="257" t="inlineStr">
        <is>
          <t>ЕОМ</t>
        </is>
      </c>
      <c r="D702" s="257" t="n"/>
      <c r="E702" s="258" t="n">
        <v>57191962512</v>
      </c>
      <c r="F702" s="259" t="n">
        <v>0</v>
      </c>
      <c r="G702" s="259" t="n">
        <v>1</v>
      </c>
      <c r="H702" s="259" t="n">
        <v>0</v>
      </c>
      <c r="I702" s="13" t="n"/>
      <c r="J702" s="13" t="n"/>
      <c r="K702" s="13" t="n"/>
      <c r="L702" s="13" t="n"/>
      <c r="M702" s="13" t="n"/>
      <c r="N702" s="13" t="n"/>
      <c r="O702" s="13" t="n"/>
      <c r="P702" s="13" t="n"/>
      <c r="Q702" s="13" t="n"/>
      <c r="R702" s="13" t="n"/>
      <c r="S702" s="13" t="n"/>
      <c r="T702" s="13" t="n"/>
      <c r="U702" s="13" t="n"/>
      <c r="V702" s="13" t="n"/>
      <c r="W702" s="13" t="n"/>
      <c r="X702" s="13" t="n"/>
      <c r="Y702" s="13" t="n"/>
      <c r="Z702" s="13" t="n"/>
    </row>
    <row r="703" ht="15.75" customHeight="1" s="303">
      <c r="A703" s="260" t="inlineStr">
        <is>
          <t>Тохтамиш Наталія Іванівна</t>
        </is>
      </c>
      <c r="B703" s="260" t="inlineStr">
        <is>
          <t>ст. викл. (сумісник)</t>
        </is>
      </c>
      <c r="C703" s="260" t="inlineStr">
        <is>
          <t>ЕК</t>
        </is>
      </c>
      <c r="D703" s="260" t="n"/>
      <c r="E703" s="262" t="n"/>
      <c r="F703" s="262" t="n">
        <v>0</v>
      </c>
      <c r="G703" s="262" t="n">
        <v>0</v>
      </c>
      <c r="H703" s="262" t="n">
        <v>0</v>
      </c>
      <c r="I703" s="13" t="n"/>
      <c r="J703" s="13" t="n"/>
      <c r="K703" s="13" t="n"/>
      <c r="L703" s="13" t="n"/>
      <c r="M703" s="13" t="n"/>
      <c r="N703" s="13" t="n"/>
      <c r="O703" s="13" t="n"/>
      <c r="P703" s="13" t="n"/>
      <c r="Q703" s="13" t="n"/>
      <c r="R703" s="13" t="n"/>
      <c r="S703" s="13" t="n"/>
      <c r="T703" s="13" t="n"/>
      <c r="U703" s="13" t="n"/>
      <c r="V703" s="13" t="n"/>
      <c r="W703" s="13" t="n"/>
      <c r="X703" s="13" t="n"/>
      <c r="Y703" s="13" t="n"/>
      <c r="Z703" s="13" t="n"/>
    </row>
    <row r="704" ht="15.75" customHeight="1" s="303">
      <c r="A704" s="263" t="inlineStr">
        <is>
          <t>Троїцька Вікторія Василівна</t>
        </is>
      </c>
      <c r="B704" s="263" t="inlineStr">
        <is>
          <t>доцент</t>
        </is>
      </c>
      <c r="C704" s="263" t="inlineStr">
        <is>
          <t>ПрН</t>
        </is>
      </c>
      <c r="D704" s="263" t="n"/>
      <c r="E704" s="265" t="n"/>
      <c r="F704" s="265" t="n">
        <v>0</v>
      </c>
      <c r="G704" s="265" t="n">
        <v>0</v>
      </c>
      <c r="H704" s="265" t="n">
        <v>0</v>
      </c>
      <c r="I704" s="13" t="n"/>
      <c r="J704" s="13" t="n"/>
      <c r="K704" s="13" t="n"/>
      <c r="L704" s="13" t="n"/>
      <c r="M704" s="13" t="n"/>
      <c r="N704" s="13" t="n"/>
      <c r="O704" s="13" t="n"/>
      <c r="P704" s="13" t="n"/>
      <c r="Q704" s="13" t="n"/>
      <c r="R704" s="13" t="n"/>
      <c r="S704" s="13" t="n"/>
      <c r="T704" s="13" t="n"/>
      <c r="U704" s="13" t="n"/>
      <c r="V704" s="13" t="n"/>
      <c r="W704" s="13" t="n"/>
      <c r="X704" s="13" t="n"/>
      <c r="Y704" s="13" t="n"/>
      <c r="Z704" s="13" t="n"/>
    </row>
    <row r="705" ht="15.75" customHeight="1" s="303">
      <c r="A705" s="260" t="inlineStr">
        <is>
          <t>Трощило Олександр Степанович</t>
        </is>
      </c>
      <c r="B705" s="260" t="inlineStr">
        <is>
          <t>ст. викл. (сумісник)</t>
        </is>
      </c>
      <c r="C705" s="260" t="inlineStr">
        <is>
          <t>ПІ</t>
        </is>
      </c>
      <c r="D705" s="260" t="n"/>
      <c r="E705" s="262" t="n"/>
      <c r="F705" s="262" t="n">
        <v>0</v>
      </c>
      <c r="G705" s="262" t="n">
        <v>0</v>
      </c>
      <c r="H705" s="262" t="n">
        <v>0</v>
      </c>
      <c r="I705" s="13" t="n"/>
      <c r="J705" s="13" t="n"/>
      <c r="K705" s="13" t="n"/>
      <c r="L705" s="13" t="n"/>
      <c r="M705" s="13" t="n"/>
      <c r="N705" s="13" t="n"/>
      <c r="O705" s="13" t="n"/>
      <c r="P705" s="13" t="n"/>
      <c r="Q705" s="13" t="n"/>
      <c r="R705" s="13" t="n"/>
      <c r="S705" s="13" t="n"/>
      <c r="T705" s="13" t="n"/>
      <c r="U705" s="13" t="n"/>
      <c r="V705" s="13" t="n"/>
      <c r="W705" s="13" t="n"/>
      <c r="X705" s="13" t="n"/>
      <c r="Y705" s="13" t="n"/>
      <c r="Z705" s="13" t="n"/>
    </row>
    <row r="706" ht="15.75" customHeight="1" s="303">
      <c r="A706" s="263" t="inlineStr">
        <is>
          <t>Трубіцин Олексій Олексійович</t>
        </is>
      </c>
      <c r="B706" s="263" t="inlineStr">
        <is>
          <t>асистент</t>
        </is>
      </c>
      <c r="C706" s="263" t="inlineStr">
        <is>
          <t>БМІ</t>
        </is>
      </c>
      <c r="D706" s="263" t="n"/>
      <c r="E706" s="264" t="n">
        <v>57195684561</v>
      </c>
      <c r="F706" s="265" t="n">
        <v>0</v>
      </c>
      <c r="G706" s="265" t="n">
        <v>1</v>
      </c>
      <c r="H706" s="265" t="n">
        <v>0</v>
      </c>
      <c r="I706" s="13" t="n"/>
      <c r="J706" s="13" t="n"/>
      <c r="K706" s="13" t="n"/>
      <c r="L706" s="13" t="n"/>
      <c r="M706" s="13" t="n"/>
      <c r="N706" s="13" t="n"/>
      <c r="O706" s="13" t="n"/>
      <c r="P706" s="13" t="n"/>
      <c r="Q706" s="13" t="n"/>
      <c r="R706" s="13" t="n"/>
      <c r="S706" s="13" t="n"/>
      <c r="T706" s="13" t="n"/>
      <c r="U706" s="13" t="n"/>
      <c r="V706" s="13" t="n"/>
      <c r="W706" s="13" t="n"/>
      <c r="X706" s="13" t="n"/>
      <c r="Y706" s="13" t="n"/>
      <c r="Z706" s="13" t="n"/>
    </row>
    <row r="707" ht="15.75" customHeight="1" s="303">
      <c r="A707" s="260" t="inlineStr">
        <is>
          <t>Турута Олексій Петрович</t>
        </is>
      </c>
      <c r="B707" s="260" t="inlineStr">
        <is>
          <t>доцент</t>
        </is>
      </c>
      <c r="C707" s="260" t="inlineStr">
        <is>
          <t>ПІ</t>
        </is>
      </c>
      <c r="D707" s="260" t="n"/>
      <c r="E707" s="261" t="n">
        <v>57189377891</v>
      </c>
      <c r="F707" s="262" t="n">
        <v>3</v>
      </c>
      <c r="G707" s="262" t="n">
        <v>8</v>
      </c>
      <c r="H707" s="262" t="n">
        <v>15</v>
      </c>
      <c r="I707" s="13" t="n"/>
      <c r="J707" s="13" t="n"/>
      <c r="K707" s="13" t="n"/>
      <c r="L707" s="13" t="n"/>
      <c r="M707" s="13" t="n"/>
      <c r="N707" s="13" t="n"/>
      <c r="O707" s="13" t="n"/>
      <c r="P707" s="13" t="n"/>
      <c r="Q707" s="13" t="n"/>
      <c r="R707" s="13" t="n"/>
      <c r="S707" s="13" t="n"/>
      <c r="T707" s="13" t="n"/>
      <c r="U707" s="13" t="n"/>
      <c r="V707" s="13" t="n"/>
      <c r="W707" s="13" t="n"/>
      <c r="X707" s="13" t="n"/>
      <c r="Y707" s="13" t="n"/>
      <c r="Z707" s="13" t="n"/>
    </row>
    <row r="708" ht="15.75" customHeight="1" s="303">
      <c r="A708" s="263" t="inlineStr">
        <is>
          <t>Турута Олена Василівна</t>
        </is>
      </c>
      <c r="B708" s="263" t="inlineStr">
        <is>
          <t>доцент</t>
        </is>
      </c>
      <c r="C708" s="263" t="inlineStr">
        <is>
          <t>Філ.</t>
        </is>
      </c>
      <c r="D708" s="263" t="n"/>
      <c r="E708" s="264" t="n">
        <v>57217589878</v>
      </c>
      <c r="F708" s="265" t="n"/>
      <c r="G708" s="265" t="n"/>
      <c r="H708" s="265" t="n"/>
      <c r="I708" s="13" t="n"/>
      <c r="J708" s="13" t="n"/>
      <c r="K708" s="13" t="n"/>
      <c r="L708" s="13" t="n"/>
      <c r="M708" s="13" t="n"/>
      <c r="N708" s="13" t="n"/>
      <c r="O708" s="13" t="n"/>
      <c r="P708" s="13" t="n"/>
      <c r="Q708" s="13" t="n"/>
      <c r="R708" s="13" t="n"/>
      <c r="S708" s="13" t="n"/>
      <c r="T708" s="13" t="n"/>
      <c r="U708" s="13" t="n"/>
      <c r="V708" s="13" t="n"/>
      <c r="W708" s="13" t="n"/>
      <c r="X708" s="13" t="n"/>
      <c r="Y708" s="13" t="n"/>
      <c r="Z708" s="13" t="n"/>
    </row>
    <row r="709" ht="15.75" customHeight="1" s="303">
      <c r="A709" s="260" t="inlineStr">
        <is>
          <t>Узлов Дмитро Юрійович</t>
        </is>
      </c>
      <c r="B709" s="260" t="inlineStr">
        <is>
          <t>доцент (сумісник)</t>
        </is>
      </c>
      <c r="C709" s="260" t="inlineStr">
        <is>
          <t>ШІ</t>
        </is>
      </c>
      <c r="D709" s="260" t="n"/>
      <c r="E709" s="261" t="n">
        <v>57201780269</v>
      </c>
      <c r="F709" s="262" t="n">
        <v>1</v>
      </c>
      <c r="G709" s="262" t="n">
        <v>3</v>
      </c>
      <c r="H709" s="262" t="n">
        <v>2</v>
      </c>
      <c r="I709" s="13" t="n"/>
      <c r="J709" s="13" t="n"/>
      <c r="K709" s="13" t="n"/>
      <c r="L709" s="13" t="n"/>
      <c r="M709" s="13" t="n"/>
      <c r="N709" s="13" t="n"/>
      <c r="O709" s="13" t="n"/>
      <c r="P709" s="13" t="n"/>
      <c r="Q709" s="13" t="n"/>
      <c r="R709" s="13" t="n"/>
      <c r="S709" s="13" t="n"/>
      <c r="T709" s="13" t="n"/>
      <c r="U709" s="13" t="n"/>
      <c r="V709" s="13" t="n"/>
      <c r="W709" s="13" t="n"/>
      <c r="X709" s="13" t="n"/>
      <c r="Y709" s="13" t="n"/>
      <c r="Z709" s="13" t="n"/>
    </row>
    <row r="710" ht="15.75" customHeight="1" s="303">
      <c r="A710" s="263" t="inlineStr">
        <is>
          <t>Умяров Каміль Тагірович</t>
        </is>
      </c>
      <c r="B710" s="263" t="inlineStr">
        <is>
          <t>ст. викл.</t>
        </is>
      </c>
      <c r="C710" s="263" t="inlineStr">
        <is>
          <t>ІМ</t>
        </is>
      </c>
      <c r="D710" s="263" t="n"/>
      <c r="E710" s="264" t="n">
        <v>57188701728</v>
      </c>
      <c r="F710" s="265" t="n">
        <v>1</v>
      </c>
      <c r="G710" s="265" t="n">
        <v>1</v>
      </c>
      <c r="H710" s="265" t="n">
        <v>4</v>
      </c>
      <c r="I710" s="13" t="n"/>
      <c r="J710" s="13" t="n"/>
      <c r="K710" s="13" t="n"/>
      <c r="L710" s="13" t="n"/>
      <c r="M710" s="13" t="n"/>
      <c r="N710" s="13" t="n"/>
      <c r="O710" s="13" t="n"/>
      <c r="P710" s="13" t="n"/>
      <c r="Q710" s="13" t="n"/>
      <c r="R710" s="13" t="n"/>
      <c r="S710" s="13" t="n"/>
      <c r="T710" s="13" t="n"/>
      <c r="U710" s="13" t="n"/>
      <c r="V710" s="13" t="n"/>
      <c r="W710" s="13" t="n"/>
      <c r="X710" s="13" t="n"/>
      <c r="Y710" s="13" t="n"/>
      <c r="Z710" s="13" t="n"/>
    </row>
    <row r="711" ht="15.75" customHeight="1" s="303">
      <c r="A711" s="260" t="inlineStr">
        <is>
          <t>Умяров Равіл Якович</t>
        </is>
      </c>
      <c r="B711" s="260" t="inlineStr">
        <is>
          <t>доцент</t>
        </is>
      </c>
      <c r="C711" s="260" t="inlineStr">
        <is>
          <t>ПЕЕА</t>
        </is>
      </c>
      <c r="D711" s="260" t="n"/>
      <c r="E711" s="261" t="n">
        <v>57211750103</v>
      </c>
      <c r="F711" s="262" t="n">
        <v>2</v>
      </c>
      <c r="G711" s="262" t="n">
        <v>2</v>
      </c>
      <c r="H711" s="262" t="n">
        <v>12</v>
      </c>
      <c r="I711" s="13" t="n"/>
      <c r="J711" s="13" t="n"/>
      <c r="K711" s="13" t="n"/>
      <c r="L711" s="13" t="n"/>
      <c r="M711" s="13" t="n"/>
      <c r="N711" s="13" t="n"/>
      <c r="O711" s="13" t="n"/>
      <c r="P711" s="13" t="n"/>
      <c r="Q711" s="13" t="n"/>
      <c r="R711" s="13" t="n"/>
      <c r="S711" s="13" t="n"/>
      <c r="T711" s="13" t="n"/>
      <c r="U711" s="13" t="n"/>
      <c r="V711" s="13" t="n"/>
      <c r="W711" s="13" t="n"/>
      <c r="X711" s="13" t="n"/>
      <c r="Y711" s="13" t="n"/>
      <c r="Z711" s="13" t="n"/>
    </row>
    <row r="712" ht="15.75" customHeight="1" s="303">
      <c r="A712" s="263" t="inlineStr">
        <is>
          <t>Урняєва Інна Анатоліївна</t>
        </is>
      </c>
      <c r="B712" s="263" t="inlineStr">
        <is>
          <t>ст. викл.</t>
        </is>
      </c>
      <c r="C712" s="263" t="inlineStr">
        <is>
          <t>СТ</t>
        </is>
      </c>
      <c r="D712" s="263" t="n"/>
      <c r="E712" s="264" t="n">
        <v>57201483350</v>
      </c>
      <c r="F712" s="265" t="n">
        <v>4</v>
      </c>
      <c r="G712" s="265" t="n">
        <v>11</v>
      </c>
      <c r="H712" s="265" t="n">
        <v>45</v>
      </c>
      <c r="I712" s="13" t="n"/>
      <c r="J712" s="13" t="n"/>
      <c r="K712" s="13" t="n"/>
      <c r="L712" s="13" t="n"/>
      <c r="M712" s="13" t="n"/>
      <c r="N712" s="13" t="n"/>
      <c r="O712" s="13" t="n"/>
      <c r="P712" s="13" t="n"/>
      <c r="Q712" s="13" t="n"/>
      <c r="R712" s="13" t="n"/>
      <c r="S712" s="13" t="n"/>
      <c r="T712" s="13" t="n"/>
      <c r="U712" s="13" t="n"/>
      <c r="V712" s="13" t="n"/>
      <c r="W712" s="13" t="n"/>
      <c r="X712" s="13" t="n"/>
      <c r="Y712" s="13" t="n"/>
      <c r="Z712" s="13" t="n"/>
    </row>
    <row r="713" ht="15.75" customHeight="1" s="303">
      <c r="A713" s="260" t="inlineStr">
        <is>
          <t>Усик Вікторія Валеріївна</t>
        </is>
      </c>
      <c r="B713" s="260" t="inlineStr">
        <is>
          <t>професор (сумісник)</t>
        </is>
      </c>
      <c r="C713" s="260" t="inlineStr">
        <is>
          <t>МІРЕС</t>
        </is>
      </c>
      <c r="D713" s="260" t="n"/>
      <c r="E713" s="261" t="n">
        <v>57215832929</v>
      </c>
      <c r="F713" s="262" t="n">
        <v>0</v>
      </c>
      <c r="G713" s="262" t="n">
        <v>3</v>
      </c>
      <c r="H713" s="262" t="n">
        <v>0</v>
      </c>
      <c r="I713" s="13" t="n"/>
      <c r="J713" s="13" t="n"/>
      <c r="K713" s="13" t="n"/>
      <c r="L713" s="13" t="n"/>
      <c r="M713" s="13" t="n"/>
      <c r="N713" s="13" t="n"/>
      <c r="O713" s="13" t="n"/>
      <c r="P713" s="13" t="n"/>
      <c r="Q713" s="13" t="n"/>
      <c r="R713" s="13" t="n"/>
      <c r="S713" s="13" t="n"/>
      <c r="T713" s="13" t="n"/>
      <c r="U713" s="13" t="n"/>
      <c r="V713" s="13" t="n"/>
      <c r="W713" s="13" t="n"/>
      <c r="X713" s="13" t="n"/>
      <c r="Y713" s="13" t="n"/>
      <c r="Z713" s="13" t="n"/>
    </row>
    <row r="714" ht="15.75" customHeight="1" s="303">
      <c r="A714" s="263" t="inlineStr">
        <is>
          <t>Федоренко Євгенія Петрівна</t>
        </is>
      </c>
      <c r="B714" s="263" t="inlineStr">
        <is>
          <t>доцент</t>
        </is>
      </c>
      <c r="C714" s="263" t="inlineStr">
        <is>
          <t>ФОЕТ</t>
        </is>
      </c>
      <c r="D714" s="263" t="n"/>
      <c r="E714" s="265" t="n"/>
      <c r="F714" s="265" t="n">
        <v>0</v>
      </c>
      <c r="G714" s="265" t="n">
        <v>0</v>
      </c>
      <c r="H714" s="265" t="n">
        <v>0</v>
      </c>
      <c r="I714" s="13" t="n"/>
      <c r="J714" s="13" t="n"/>
      <c r="K714" s="13" t="n"/>
      <c r="L714" s="13" t="n"/>
      <c r="M714" s="13" t="n"/>
      <c r="N714" s="13" t="n"/>
      <c r="O714" s="13" t="n"/>
      <c r="P714" s="13" t="n"/>
      <c r="Q714" s="13" t="n"/>
      <c r="R714" s="13" t="n"/>
      <c r="S714" s="13" t="n"/>
      <c r="T714" s="13" t="n"/>
      <c r="U714" s="13" t="n"/>
      <c r="V714" s="13" t="n"/>
      <c r="W714" s="13" t="n"/>
      <c r="X714" s="13" t="n"/>
      <c r="Y714" s="13" t="n"/>
      <c r="Z714" s="13" t="n"/>
    </row>
    <row r="715" ht="15.75" customHeight="1" s="303">
      <c r="A715" s="260" t="inlineStr">
        <is>
          <t>Федоров Олексій Валерійович</t>
        </is>
      </c>
      <c r="B715" s="260" t="inlineStr">
        <is>
          <t>ст. викл.</t>
        </is>
      </c>
      <c r="C715" s="260" t="inlineStr">
        <is>
          <t>ІМІ</t>
        </is>
      </c>
      <c r="D715" s="260" t="n"/>
      <c r="E715" s="261" t="n">
        <v>56981705200</v>
      </c>
      <c r="F715" s="262" t="n">
        <v>2</v>
      </c>
      <c r="G715" s="262" t="n">
        <v>20</v>
      </c>
      <c r="H715" s="262" t="n">
        <v>8</v>
      </c>
      <c r="I715" s="13" t="n"/>
      <c r="J715" s="13" t="n"/>
      <c r="K715" s="13" t="n"/>
      <c r="L715" s="13" t="n"/>
      <c r="M715" s="13" t="n"/>
      <c r="N715" s="13" t="n"/>
      <c r="O715" s="13" t="n"/>
      <c r="P715" s="13" t="n"/>
      <c r="Q715" s="13" t="n"/>
      <c r="R715" s="13" t="n"/>
      <c r="S715" s="13" t="n"/>
      <c r="T715" s="13" t="n"/>
      <c r="U715" s="13" t="n"/>
      <c r="V715" s="13" t="n"/>
      <c r="W715" s="13" t="n"/>
      <c r="X715" s="13" t="n"/>
      <c r="Y715" s="13" t="n"/>
      <c r="Z715" s="13" t="n"/>
    </row>
    <row r="716" ht="15.75" customHeight="1" s="303">
      <c r="A716" s="263" t="inlineStr">
        <is>
          <t>Федорченко Володимир Миколайович</t>
        </is>
      </c>
      <c r="B716" s="263" t="inlineStr">
        <is>
          <t>доцент</t>
        </is>
      </c>
      <c r="C716" s="263" t="inlineStr">
        <is>
          <t>ЕОМ</t>
        </is>
      </c>
      <c r="D716" s="263" t="n"/>
      <c r="E716" s="264" t="n">
        <v>57209318727</v>
      </c>
      <c r="F716" s="265" t="n">
        <v>1</v>
      </c>
      <c r="G716" s="265" t="n">
        <v>1</v>
      </c>
      <c r="H716" s="265" t="n">
        <v>5</v>
      </c>
      <c r="I716" s="13" t="n"/>
      <c r="J716" s="13" t="n"/>
      <c r="K716" s="13" t="n"/>
      <c r="L716" s="13" t="n"/>
      <c r="M716" s="13" t="n"/>
      <c r="N716" s="13" t="n"/>
      <c r="O716" s="13" t="n"/>
      <c r="P716" s="13" t="n"/>
      <c r="Q716" s="13" t="n"/>
      <c r="R716" s="13" t="n"/>
      <c r="S716" s="13" t="n"/>
      <c r="T716" s="13" t="n"/>
      <c r="U716" s="13" t="n"/>
      <c r="V716" s="13" t="n"/>
      <c r="W716" s="13" t="n"/>
      <c r="X716" s="13" t="n"/>
      <c r="Y716" s="13" t="n"/>
      <c r="Z716" s="13" t="n"/>
    </row>
    <row r="717" ht="15.75" customHeight="1" s="303">
      <c r="A717" s="260" t="inlineStr">
        <is>
          <t>Федюшин Олександр Іванович</t>
        </is>
      </c>
      <c r="B717" s="260" t="inlineStr">
        <is>
          <t>доцент</t>
        </is>
      </c>
      <c r="C717" s="260" t="inlineStr">
        <is>
          <t>БІТ</t>
        </is>
      </c>
      <c r="D717" s="260" t="n"/>
      <c r="E717" s="262" t="n"/>
      <c r="F717" s="262" t="n">
        <v>0</v>
      </c>
      <c r="G717" s="262" t="n">
        <v>0</v>
      </c>
      <c r="H717" s="262" t="n">
        <v>0</v>
      </c>
      <c r="I717" s="13" t="n"/>
      <c r="J717" s="13" t="n"/>
      <c r="K717" s="13" t="n"/>
      <c r="L717" s="13" t="n"/>
      <c r="M717" s="13" t="n"/>
      <c r="N717" s="13" t="n"/>
      <c r="O717" s="13" t="n"/>
      <c r="P717" s="13" t="n"/>
      <c r="Q717" s="13" t="n"/>
      <c r="R717" s="13" t="n"/>
      <c r="S717" s="13" t="n"/>
      <c r="T717" s="13" t="n"/>
      <c r="U717" s="13" t="n"/>
      <c r="V717" s="13" t="n"/>
      <c r="W717" s="13" t="n"/>
      <c r="X717" s="13" t="n"/>
      <c r="Y717" s="13" t="n"/>
      <c r="Z717" s="13" t="n"/>
    </row>
    <row r="718" ht="15.75" customHeight="1" s="303">
      <c r="A718" s="263" t="inlineStr">
        <is>
          <t>Фесенко Олена Євгенівна</t>
        </is>
      </c>
      <c r="B718" s="263" t="inlineStr">
        <is>
          <t>асистент</t>
        </is>
      </c>
      <c r="C718" s="263" t="inlineStr">
        <is>
          <t>МІРЕС</t>
        </is>
      </c>
      <c r="D718" s="263" t="n"/>
      <c r="E718" s="265" t="n"/>
      <c r="F718" s="265" t="n">
        <v>0</v>
      </c>
      <c r="G718" s="265" t="n">
        <v>0</v>
      </c>
      <c r="H718" s="265" t="n">
        <v>0</v>
      </c>
      <c r="I718" s="13" t="n"/>
      <c r="J718" s="13" t="n"/>
      <c r="K718" s="13" t="n"/>
      <c r="L718" s="13" t="n"/>
      <c r="M718" s="13" t="n"/>
      <c r="N718" s="13" t="n"/>
      <c r="O718" s="13" t="n"/>
      <c r="P718" s="13" t="n"/>
      <c r="Q718" s="13" t="n"/>
      <c r="R718" s="13" t="n"/>
      <c r="S718" s="13" t="n"/>
      <c r="T718" s="13" t="n"/>
      <c r="U718" s="13" t="n"/>
      <c r="V718" s="13" t="n"/>
      <c r="W718" s="13" t="n"/>
      <c r="X718" s="13" t="n"/>
      <c r="Y718" s="13" t="n"/>
      <c r="Z718" s="13" t="n"/>
    </row>
    <row r="719" ht="15.75" customHeight="1" s="303">
      <c r="A719" s="260" t="inlineStr">
        <is>
          <t>Фесенко Тетяна Григорівна</t>
        </is>
      </c>
      <c r="B719" s="260" t="inlineStr">
        <is>
          <t>професор (сумісник)</t>
        </is>
      </c>
      <c r="C719" s="260" t="inlineStr">
        <is>
          <t>ЕОМ</t>
        </is>
      </c>
      <c r="D719" s="260" t="n"/>
      <c r="E719" s="261" t="n">
        <v>57163379800</v>
      </c>
      <c r="F719" s="262" t="n">
        <v>3</v>
      </c>
      <c r="G719" s="262" t="n">
        <v>9</v>
      </c>
      <c r="H719" s="262" t="n">
        <v>21</v>
      </c>
      <c r="I719" s="13" t="n"/>
      <c r="J719" s="13" t="n"/>
      <c r="K719" s="13" t="n"/>
      <c r="L719" s="13" t="n"/>
      <c r="M719" s="13" t="n"/>
      <c r="N719" s="13" t="n"/>
      <c r="O719" s="13" t="n"/>
      <c r="P719" s="13" t="n"/>
      <c r="Q719" s="13" t="n"/>
      <c r="R719" s="13" t="n"/>
      <c r="S719" s="13" t="n"/>
      <c r="T719" s="13" t="n"/>
      <c r="U719" s="13" t="n"/>
      <c r="V719" s="13" t="n"/>
      <c r="W719" s="13" t="n"/>
      <c r="X719" s="13" t="n"/>
      <c r="Y719" s="13" t="n"/>
      <c r="Z719" s="13" t="n"/>
    </row>
    <row r="720" ht="15.75" customHeight="1" s="303">
      <c r="A720" s="263" t="inlineStr">
        <is>
          <t>Филипенко Олександр Іванович</t>
        </is>
      </c>
      <c r="B720" s="257" t="inlineStr">
        <is>
          <t>професор (сумісник)</t>
        </is>
      </c>
      <c r="C720" s="263" t="inlineStr">
        <is>
          <t>КІТАМ</t>
        </is>
      </c>
      <c r="D720" s="263" t="n"/>
      <c r="E720" s="264" t="n">
        <v>6603262903</v>
      </c>
      <c r="F720" s="265" t="n">
        <v>5</v>
      </c>
      <c r="G720" s="265" t="n">
        <v>39</v>
      </c>
      <c r="H720" s="265" t="n">
        <v>65</v>
      </c>
      <c r="I720" s="13" t="n"/>
      <c r="J720" s="13" t="n"/>
      <c r="K720" s="13" t="n"/>
      <c r="L720" s="13" t="n"/>
      <c r="M720" s="13" t="n"/>
      <c r="N720" s="13" t="n"/>
      <c r="O720" s="13" t="n"/>
      <c r="P720" s="13" t="n"/>
      <c r="Q720" s="13" t="n"/>
      <c r="R720" s="13" t="n"/>
      <c r="S720" s="13" t="n"/>
      <c r="T720" s="13" t="n"/>
      <c r="U720" s="13" t="n"/>
      <c r="V720" s="13" t="n"/>
      <c r="W720" s="13" t="n"/>
      <c r="X720" s="13" t="n"/>
      <c r="Y720" s="13" t="n"/>
      <c r="Z720" s="13" t="n"/>
    </row>
    <row r="721" ht="15.75" customHeight="1" s="303">
      <c r="A721" s="260" t="inlineStr">
        <is>
          <t>Філатов Валентин Олександрович</t>
        </is>
      </c>
      <c r="B721" s="260" t="inlineStr">
        <is>
          <t>зав. каф.</t>
        </is>
      </c>
      <c r="C721" s="260" t="inlineStr">
        <is>
          <t>ШІ</t>
        </is>
      </c>
      <c r="D721" s="260" t="n"/>
      <c r="E721" s="261" t="n">
        <v>56911938100</v>
      </c>
      <c r="F721" s="262" t="n">
        <v>3</v>
      </c>
      <c r="G721" s="262" t="n">
        <v>11</v>
      </c>
      <c r="H721" s="262" t="n">
        <v>28</v>
      </c>
      <c r="I721" s="13" t="n"/>
      <c r="J721" s="13" t="n"/>
      <c r="K721" s="13" t="n"/>
      <c r="L721" s="13" t="n"/>
      <c r="M721" s="13" t="n"/>
      <c r="N721" s="13" t="n"/>
      <c r="O721" s="13" t="n"/>
      <c r="P721" s="13" t="n"/>
      <c r="Q721" s="13" t="n"/>
      <c r="R721" s="13" t="n"/>
      <c r="S721" s="13" t="n"/>
      <c r="T721" s="13" t="n"/>
      <c r="U721" s="13" t="n"/>
      <c r="V721" s="13" t="n"/>
      <c r="W721" s="13" t="n"/>
      <c r="X721" s="13" t="n"/>
      <c r="Y721" s="13" t="n"/>
      <c r="Z721" s="13" t="n"/>
    </row>
    <row r="722" ht="15.75" customHeight="1" s="303">
      <c r="A722" s="263" t="inlineStr">
        <is>
          <t>Філімончук Тетяна Володимирiвна</t>
        </is>
      </c>
      <c r="B722" s="263" t="inlineStr">
        <is>
          <t>доцент</t>
        </is>
      </c>
      <c r="C722" s="263" t="inlineStr">
        <is>
          <t>ЕОМ</t>
        </is>
      </c>
      <c r="D722" s="263" t="n"/>
      <c r="E722" s="264" t="n">
        <v>57190949991</v>
      </c>
      <c r="F722" s="265" t="n">
        <v>2</v>
      </c>
      <c r="G722" s="265" t="n">
        <v>4</v>
      </c>
      <c r="H722" s="265" t="n">
        <v>7</v>
      </c>
      <c r="I722" s="13" t="n"/>
      <c r="J722" s="13" t="n"/>
      <c r="K722" s="13" t="n"/>
      <c r="L722" s="13" t="n"/>
      <c r="M722" s="13" t="n"/>
      <c r="N722" s="13" t="n"/>
      <c r="O722" s="13" t="n"/>
      <c r="P722" s="13" t="n"/>
      <c r="Q722" s="13" t="n"/>
      <c r="R722" s="13" t="n"/>
      <c r="S722" s="13" t="n"/>
      <c r="T722" s="13" t="n"/>
      <c r="U722" s="13" t="n"/>
      <c r="V722" s="13" t="n"/>
      <c r="W722" s="13" t="n"/>
      <c r="X722" s="13" t="n"/>
      <c r="Y722" s="13" t="n"/>
      <c r="Z722" s="13" t="n"/>
    </row>
    <row r="723" ht="15.75" customHeight="1" s="303">
      <c r="A723" s="260" t="inlineStr">
        <is>
          <t>Філіппенко Інна Вікторівна</t>
        </is>
      </c>
      <c r="B723" s="260" t="inlineStr">
        <is>
          <t>доцент</t>
        </is>
      </c>
      <c r="C723" s="260" t="inlineStr">
        <is>
          <t>АПОТ</t>
        </is>
      </c>
      <c r="D723" s="260" t="n"/>
      <c r="E723" s="261" t="n">
        <v>24483080100</v>
      </c>
      <c r="F723" s="262" t="n">
        <v>1</v>
      </c>
      <c r="G723" s="262" t="n">
        <v>13</v>
      </c>
      <c r="H723" s="262" t="n">
        <v>5</v>
      </c>
      <c r="I723" s="13" t="n"/>
      <c r="J723" s="13" t="n"/>
      <c r="K723" s="13" t="n"/>
      <c r="L723" s="13" t="n"/>
      <c r="M723" s="13" t="n"/>
      <c r="N723" s="13" t="n"/>
      <c r="O723" s="13" t="n"/>
      <c r="P723" s="13" t="n"/>
      <c r="Q723" s="13" t="n"/>
      <c r="R723" s="13" t="n"/>
      <c r="S723" s="13" t="n"/>
      <c r="T723" s="13" t="n"/>
      <c r="U723" s="13" t="n"/>
      <c r="V723" s="13" t="n"/>
      <c r="W723" s="13" t="n"/>
      <c r="X723" s="13" t="n"/>
      <c r="Y723" s="13" t="n"/>
      <c r="Z723" s="13" t="n"/>
    </row>
    <row r="724" ht="15.75" customHeight="1" s="303">
      <c r="A724" s="263" t="inlineStr">
        <is>
          <t>Філіппенко Олег Ігорович</t>
        </is>
      </c>
      <c r="B724" s="263" t="inlineStr">
        <is>
          <t>доцент</t>
        </is>
      </c>
      <c r="C724" s="263" t="inlineStr">
        <is>
          <t>ІКІ</t>
        </is>
      </c>
      <c r="D724" s="263" t="n"/>
      <c r="E724" s="264" t="n">
        <v>57194036787</v>
      </c>
      <c r="F724" s="265" t="n">
        <v>0</v>
      </c>
      <c r="G724" s="265" t="n">
        <v>1</v>
      </c>
      <c r="H724" s="265" t="n">
        <v>0</v>
      </c>
      <c r="I724" s="13" t="n"/>
      <c r="J724" s="13" t="n"/>
      <c r="K724" s="13" t="n"/>
      <c r="L724" s="13" t="n"/>
      <c r="M724" s="13" t="n"/>
      <c r="N724" s="13" t="n"/>
      <c r="O724" s="13" t="n"/>
      <c r="P724" s="13" t="n"/>
      <c r="Q724" s="13" t="n"/>
      <c r="R724" s="13" t="n"/>
      <c r="S724" s="13" t="n"/>
      <c r="T724" s="13" t="n"/>
      <c r="U724" s="13" t="n"/>
      <c r="V724" s="13" t="n"/>
      <c r="W724" s="13" t="n"/>
      <c r="X724" s="13" t="n"/>
      <c r="Y724" s="13" t="n"/>
      <c r="Z724" s="13" t="n"/>
    </row>
    <row r="725" ht="15.75" customHeight="1" s="303">
      <c r="A725" s="260" t="inlineStr">
        <is>
          <t>Фомічов Олександр Олександрович</t>
        </is>
      </c>
      <c r="B725" s="260" t="inlineStr">
        <is>
          <t>ст. викл.</t>
        </is>
      </c>
      <c r="C725" s="260" t="inlineStr">
        <is>
          <t>ЕОМ</t>
        </is>
      </c>
      <c r="D725" s="260" t="n"/>
      <c r="E725" s="262" t="n"/>
      <c r="F725" s="262" t="n">
        <v>1</v>
      </c>
      <c r="G725" s="262" t="n">
        <v>2</v>
      </c>
      <c r="H725" s="262" t="n">
        <v>1</v>
      </c>
      <c r="I725" s="13" t="n"/>
      <c r="J725" s="13" t="n"/>
      <c r="K725" s="13" t="n"/>
      <c r="L725" s="13" t="n"/>
      <c r="M725" s="13" t="n"/>
      <c r="N725" s="13" t="n"/>
      <c r="O725" s="13" t="n"/>
      <c r="P725" s="13" t="n"/>
      <c r="Q725" s="13" t="n"/>
      <c r="R725" s="13" t="n"/>
      <c r="S725" s="13" t="n"/>
      <c r="T725" s="13" t="n"/>
      <c r="U725" s="13" t="n"/>
      <c r="V725" s="13" t="n"/>
      <c r="W725" s="13" t="n"/>
      <c r="X725" s="13" t="n"/>
      <c r="Y725" s="13" t="n"/>
      <c r="Z725" s="13" t="n"/>
    </row>
    <row r="726" ht="15.75" customHeight="1" s="303">
      <c r="A726" s="263" t="inlineStr">
        <is>
          <t>Фролов Андрій Віталійович</t>
        </is>
      </c>
      <c r="B726" s="257" t="inlineStr">
        <is>
          <t>доцент (сумісник)</t>
        </is>
      </c>
      <c r="C726" s="263" t="inlineStr">
        <is>
          <t>КІТАМ</t>
        </is>
      </c>
      <c r="D726" s="263" t="n"/>
      <c r="E726" s="264" t="n">
        <v>57193455909</v>
      </c>
      <c r="F726" s="265" t="n">
        <v>1</v>
      </c>
      <c r="G726" s="265" t="n">
        <v>7</v>
      </c>
      <c r="H726" s="265" t="n">
        <v>2</v>
      </c>
      <c r="I726" s="13" t="n"/>
      <c r="J726" s="13" t="n"/>
      <c r="K726" s="13" t="n"/>
      <c r="L726" s="13" t="n"/>
      <c r="M726" s="13" t="n"/>
      <c r="N726" s="13" t="n"/>
      <c r="O726" s="13" t="n"/>
      <c r="P726" s="13" t="n"/>
      <c r="Q726" s="13" t="n"/>
      <c r="R726" s="13" t="n"/>
      <c r="S726" s="13" t="n"/>
      <c r="T726" s="13" t="n"/>
      <c r="U726" s="13" t="n"/>
      <c r="V726" s="13" t="n"/>
      <c r="W726" s="13" t="n"/>
      <c r="X726" s="13" t="n"/>
      <c r="Y726" s="13" t="n"/>
      <c r="Z726" s="13" t="n"/>
    </row>
    <row r="727" ht="15.75" customHeight="1" s="303">
      <c r="A727" s="260" t="inlineStr">
        <is>
          <t>Фролова Тетяна Іванівна</t>
        </is>
      </c>
      <c r="B727" s="260" t="inlineStr">
        <is>
          <t>доцент</t>
        </is>
      </c>
      <c r="C727" s="260" t="inlineStr">
        <is>
          <t>МЕЕПП</t>
        </is>
      </c>
      <c r="D727" s="260" t="n"/>
      <c r="E727" s="261" t="n">
        <v>16401149500</v>
      </c>
      <c r="F727" s="262" t="n">
        <v>2</v>
      </c>
      <c r="G727" s="262" t="n">
        <v>19</v>
      </c>
      <c r="H727" s="262" t="n">
        <v>7</v>
      </c>
      <c r="I727" s="13" t="n"/>
      <c r="J727" s="13" t="n"/>
      <c r="K727" s="13" t="n"/>
      <c r="L727" s="13" t="n"/>
      <c r="M727" s="13" t="n"/>
      <c r="N727" s="13" t="n"/>
      <c r="O727" s="13" t="n"/>
      <c r="P727" s="13" t="n"/>
      <c r="Q727" s="13" t="n"/>
      <c r="R727" s="13" t="n"/>
      <c r="S727" s="13" t="n"/>
      <c r="T727" s="13" t="n"/>
      <c r="U727" s="13" t="n"/>
      <c r="V727" s="13" t="n"/>
      <c r="W727" s="13" t="n"/>
      <c r="X727" s="13" t="n"/>
      <c r="Y727" s="13" t="n"/>
      <c r="Z727" s="13" t="n"/>
    </row>
    <row r="728" ht="15.75" customHeight="1" s="303">
      <c r="A728" s="263" t="inlineStr">
        <is>
          <t>Функендорф Анастасія Олександрівна</t>
        </is>
      </c>
      <c r="B728" s="263" t="inlineStr">
        <is>
          <t>асистент (сумісник)</t>
        </is>
      </c>
      <c r="C728" s="263" t="inlineStr">
        <is>
          <t>ПІ</t>
        </is>
      </c>
      <c r="D728" s="263" t="n"/>
      <c r="E728" s="264" t="n">
        <v>57202452099</v>
      </c>
      <c r="F728" s="265" t="n">
        <v>1</v>
      </c>
      <c r="G728" s="265" t="n">
        <v>2</v>
      </c>
      <c r="H728" s="265" t="n">
        <v>4</v>
      </c>
      <c r="I728" s="13" t="n"/>
      <c r="J728" s="13" t="n"/>
      <c r="K728" s="13" t="n"/>
      <c r="L728" s="13" t="n"/>
      <c r="M728" s="13" t="n"/>
      <c r="N728" s="13" t="n"/>
      <c r="O728" s="13" t="n"/>
      <c r="P728" s="13" t="n"/>
      <c r="Q728" s="13" t="n"/>
      <c r="R728" s="13" t="n"/>
      <c r="S728" s="13" t="n"/>
      <c r="T728" s="13" t="n"/>
      <c r="U728" s="13" t="n"/>
      <c r="V728" s="13" t="n"/>
      <c r="W728" s="13" t="n"/>
      <c r="X728" s="13" t="n"/>
      <c r="Y728" s="13" t="n"/>
      <c r="Z728" s="13" t="n"/>
    </row>
    <row r="729" ht="15.75" customHeight="1" s="303">
      <c r="A729" s="260" t="inlineStr">
        <is>
          <t>Хавін Геннадій Львович</t>
        </is>
      </c>
      <c r="B729" s="260" t="inlineStr">
        <is>
          <t>професор (сумісник)</t>
        </is>
      </c>
      <c r="C729" s="260" t="inlineStr">
        <is>
          <t>КІТАМ</t>
        </is>
      </c>
      <c r="D729" s="260" t="n"/>
      <c r="E729" s="261" t="n">
        <v>36897443300</v>
      </c>
      <c r="F729" s="262" t="n">
        <v>9</v>
      </c>
      <c r="G729" s="262" t="n">
        <v>27</v>
      </c>
      <c r="H729" s="262" t="n">
        <v>282</v>
      </c>
      <c r="I729" s="13" t="n"/>
      <c r="J729" s="13" t="n"/>
      <c r="K729" s="13" t="n"/>
      <c r="L729" s="13" t="n"/>
      <c r="M729" s="13" t="n"/>
      <c r="N729" s="13" t="n"/>
      <c r="O729" s="13" t="n"/>
      <c r="P729" s="13" t="n"/>
      <c r="Q729" s="13" t="n"/>
      <c r="R729" s="13" t="n"/>
      <c r="S729" s="13" t="n"/>
      <c r="T729" s="13" t="n"/>
      <c r="U729" s="13" t="n"/>
      <c r="V729" s="13" t="n"/>
      <c r="W729" s="13" t="n"/>
      <c r="X729" s="13" t="n"/>
      <c r="Y729" s="13" t="n"/>
      <c r="Z729" s="13" t="n"/>
    </row>
    <row r="730" ht="15.75" customHeight="1" s="303">
      <c r="A730" s="263" t="inlineStr">
        <is>
          <t>Халімов Геннадій Зайдулович</t>
        </is>
      </c>
      <c r="B730" s="263" t="inlineStr">
        <is>
          <t>зав. каф.</t>
        </is>
      </c>
      <c r="C730" s="263" t="inlineStr">
        <is>
          <t>БІТ</t>
        </is>
      </c>
      <c r="D730" s="263" t="n"/>
      <c r="E730" s="264" t="n">
        <v>57208632312</v>
      </c>
      <c r="F730" s="265" t="n">
        <v>3</v>
      </c>
      <c r="G730" s="265" t="n">
        <v>10</v>
      </c>
      <c r="H730" s="265" t="n">
        <v>15</v>
      </c>
      <c r="I730" s="13" t="n"/>
      <c r="J730" s="13" t="n"/>
      <c r="K730" s="13" t="n"/>
      <c r="L730" s="13" t="n"/>
      <c r="M730" s="13" t="n"/>
      <c r="N730" s="13" t="n"/>
      <c r="O730" s="13" t="n"/>
      <c r="P730" s="13" t="n"/>
      <c r="Q730" s="13" t="n"/>
      <c r="R730" s="13" t="n"/>
      <c r="S730" s="13" t="n"/>
      <c r="T730" s="13" t="n"/>
      <c r="U730" s="13" t="n"/>
      <c r="V730" s="13" t="n"/>
      <c r="W730" s="13" t="n"/>
      <c r="X730" s="13" t="n"/>
      <c r="Y730" s="13" t="n"/>
      <c r="Z730" s="13" t="n"/>
    </row>
    <row r="731" ht="15.75" customHeight="1" s="303">
      <c r="A731" s="260" t="inlineStr">
        <is>
          <t>Халімова Світлана Володимирівна</t>
        </is>
      </c>
      <c r="B731" s="260" t="inlineStr">
        <is>
          <t>асистент</t>
        </is>
      </c>
      <c r="C731" s="260" t="inlineStr">
        <is>
          <t>ЕОМ</t>
        </is>
      </c>
      <c r="D731" s="260" t="n"/>
      <c r="E731" s="261" t="n">
        <v>57216485518</v>
      </c>
      <c r="F731" s="262" t="n">
        <v>3</v>
      </c>
      <c r="G731" s="262" t="n">
        <v>8</v>
      </c>
      <c r="H731" s="262" t="n">
        <v>15</v>
      </c>
      <c r="I731" s="13" t="n"/>
      <c r="J731" s="13" t="n"/>
      <c r="K731" s="13" t="n"/>
      <c r="L731" s="13" t="n"/>
      <c r="M731" s="13" t="n"/>
      <c r="N731" s="13" t="n"/>
      <c r="O731" s="13" t="n"/>
      <c r="P731" s="13" t="n"/>
      <c r="Q731" s="13" t="n"/>
      <c r="R731" s="13" t="n"/>
      <c r="S731" s="13" t="n"/>
      <c r="T731" s="13" t="n"/>
      <c r="U731" s="13" t="n"/>
      <c r="V731" s="13" t="n"/>
      <c r="W731" s="13" t="n"/>
      <c r="X731" s="13" t="n"/>
      <c r="Y731" s="13" t="n"/>
      <c r="Z731" s="13" t="n"/>
    </row>
    <row r="732" ht="15.75" customHeight="1" s="303">
      <c r="A732" s="263" t="inlineStr">
        <is>
          <t>Харченко Наталія Андріївна</t>
        </is>
      </c>
      <c r="B732" s="263" t="inlineStr">
        <is>
          <t>доцент</t>
        </is>
      </c>
      <c r="C732" s="263" t="inlineStr">
        <is>
          <t>ІМІ</t>
        </is>
      </c>
      <c r="D732" s="263" t="n"/>
      <c r="E732" s="264" t="n">
        <v>55976111400</v>
      </c>
      <c r="F732" s="265" t="n">
        <v>1</v>
      </c>
      <c r="G732" s="265" t="n">
        <v>4</v>
      </c>
      <c r="H732" s="265" t="n">
        <v>11</v>
      </c>
      <c r="I732" s="13" t="n"/>
      <c r="J732" s="13" t="n"/>
      <c r="K732" s="13" t="n"/>
      <c r="L732" s="13" t="n"/>
      <c r="M732" s="13" t="n"/>
      <c r="N732" s="13" t="n"/>
      <c r="O732" s="13" t="n"/>
      <c r="P732" s="13" t="n"/>
      <c r="Q732" s="13" t="n"/>
      <c r="R732" s="13" t="n"/>
      <c r="S732" s="13" t="n"/>
      <c r="T732" s="13" t="n"/>
      <c r="U732" s="13" t="n"/>
      <c r="V732" s="13" t="n"/>
      <c r="W732" s="13" t="n"/>
      <c r="X732" s="13" t="n"/>
      <c r="Y732" s="13" t="n"/>
      <c r="Z732" s="13" t="n"/>
    </row>
    <row r="733" ht="15.75" customHeight="1" s="303">
      <c r="A733" s="260" t="inlineStr">
        <is>
          <t>Харченко Оксана Ігорівна</t>
        </is>
      </c>
      <c r="B733" s="260" t="inlineStr">
        <is>
          <t>доцент (сумісник)</t>
        </is>
      </c>
      <c r="C733" s="260" t="inlineStr">
        <is>
          <t>МІРЕС</t>
        </is>
      </c>
      <c r="D733" s="260" t="n"/>
      <c r="E733" s="261" t="n">
        <v>7003868775</v>
      </c>
      <c r="F733" s="262" t="n">
        <v>1</v>
      </c>
      <c r="G733" s="262" t="n">
        <v>12</v>
      </c>
      <c r="H733" s="262" t="n">
        <v>8</v>
      </c>
      <c r="I733" s="13" t="n"/>
      <c r="J733" s="13" t="n"/>
      <c r="K733" s="13" t="n"/>
      <c r="L733" s="13" t="n"/>
      <c r="M733" s="13" t="n"/>
      <c r="N733" s="13" t="n"/>
      <c r="O733" s="13" t="n"/>
      <c r="P733" s="13" t="n"/>
      <c r="Q733" s="13" t="n"/>
      <c r="R733" s="13" t="n"/>
      <c r="S733" s="13" t="n"/>
      <c r="T733" s="13" t="n"/>
      <c r="U733" s="13" t="n"/>
      <c r="V733" s="13" t="n"/>
      <c r="W733" s="13" t="n"/>
      <c r="X733" s="13" t="n"/>
      <c r="Y733" s="13" t="n"/>
      <c r="Z733" s="13" t="n"/>
    </row>
    <row r="734" ht="15.75" customHeight="1" s="303">
      <c r="A734" s="263" t="inlineStr">
        <is>
          <t>Хаханов Володимир Іванович</t>
        </is>
      </c>
      <c r="B734" s="263" t="inlineStr">
        <is>
          <t>професор</t>
        </is>
      </c>
      <c r="C734" s="263" t="inlineStr">
        <is>
          <t>АПОТ</t>
        </is>
      </c>
      <c r="D734" s="263" t="n"/>
      <c r="E734" s="264" t="n">
        <v>7801667873</v>
      </c>
      <c r="F734" s="265" t="n">
        <v>11</v>
      </c>
      <c r="G734" s="265" t="n">
        <v>185</v>
      </c>
      <c r="H734" s="265" t="n">
        <v>439</v>
      </c>
      <c r="I734" s="13" t="n"/>
      <c r="J734" s="13" t="n"/>
      <c r="K734" s="13" t="n"/>
      <c r="L734" s="13" t="n"/>
      <c r="M734" s="13" t="n"/>
      <c r="N734" s="13" t="n"/>
      <c r="O734" s="13" t="n"/>
      <c r="P734" s="13" t="n"/>
      <c r="Q734" s="13" t="n"/>
      <c r="R734" s="13" t="n"/>
      <c r="S734" s="13" t="n"/>
      <c r="T734" s="13" t="n"/>
      <c r="U734" s="13" t="n"/>
      <c r="V734" s="13" t="n"/>
      <c r="W734" s="13" t="n"/>
      <c r="X734" s="13" t="n"/>
      <c r="Y734" s="13" t="n"/>
      <c r="Z734" s="13" t="n"/>
    </row>
    <row r="735" ht="15.75" customHeight="1" s="303">
      <c r="A735" s="260" t="inlineStr">
        <is>
          <t>Хаханова Ганна Володимирівна</t>
        </is>
      </c>
      <c r="B735" s="260" t="inlineStr">
        <is>
          <t>доцент</t>
        </is>
      </c>
      <c r="C735" s="260" t="inlineStr">
        <is>
          <t>АПОТ</t>
        </is>
      </c>
      <c r="D735" s="260" t="n"/>
      <c r="E735" s="261" t="n">
        <v>8326375900</v>
      </c>
      <c r="F735" s="262" t="n">
        <v>4</v>
      </c>
      <c r="G735" s="262" t="n">
        <v>37</v>
      </c>
      <c r="H735" s="262" t="n">
        <v>62</v>
      </c>
      <c r="I735" s="13" t="n"/>
      <c r="J735" s="13" t="n"/>
      <c r="K735" s="13" t="n"/>
      <c r="L735" s="13" t="n"/>
      <c r="M735" s="13" t="n"/>
      <c r="N735" s="13" t="n"/>
      <c r="O735" s="13" t="n"/>
      <c r="P735" s="13" t="n"/>
      <c r="Q735" s="13" t="n"/>
      <c r="R735" s="13" t="n"/>
      <c r="S735" s="13" t="n"/>
      <c r="T735" s="13" t="n"/>
      <c r="U735" s="13" t="n"/>
      <c r="V735" s="13" t="n"/>
      <c r="W735" s="13" t="n"/>
      <c r="X735" s="13" t="n"/>
      <c r="Y735" s="13" t="n"/>
      <c r="Z735" s="13" t="n"/>
    </row>
    <row r="736" ht="15.75" customHeight="1" s="303">
      <c r="A736" s="263" t="inlineStr">
        <is>
          <t>Хаханова Ірина Віталіївна</t>
        </is>
      </c>
      <c r="B736" s="263" t="inlineStr">
        <is>
          <t>професор</t>
        </is>
      </c>
      <c r="C736" s="263" t="inlineStr">
        <is>
          <t>АПОТ</t>
        </is>
      </c>
      <c r="D736" s="263" t="n"/>
      <c r="E736" s="264" t="n">
        <v>24479469700</v>
      </c>
      <c r="F736" s="265" t="n">
        <v>3</v>
      </c>
      <c r="G736" s="265" t="n">
        <v>26</v>
      </c>
      <c r="H736" s="265" t="n">
        <v>26</v>
      </c>
      <c r="I736" s="13" t="n"/>
      <c r="J736" s="13" t="n"/>
      <c r="K736" s="13" t="n"/>
      <c r="L736" s="13" t="n"/>
      <c r="M736" s="13" t="n"/>
      <c r="N736" s="13" t="n"/>
      <c r="O736" s="13" t="n"/>
      <c r="P736" s="13" t="n"/>
      <c r="Q736" s="13" t="n"/>
      <c r="R736" s="13" t="n"/>
      <c r="S736" s="13" t="n"/>
      <c r="T736" s="13" t="n"/>
      <c r="U736" s="13" t="n"/>
      <c r="V736" s="13" t="n"/>
      <c r="W736" s="13" t="n"/>
      <c r="X736" s="13" t="n"/>
      <c r="Y736" s="13" t="n"/>
      <c r="Z736" s="13" t="n"/>
    </row>
    <row r="737" ht="15.75" customHeight="1" s="303">
      <c r="A737" s="260" t="inlineStr">
        <is>
          <t>Хацько Наталія Євгенівна</t>
        </is>
      </c>
      <c r="B737" s="260" t="inlineStr">
        <is>
          <t>доцент</t>
        </is>
      </c>
      <c r="C737" s="260" t="inlineStr">
        <is>
          <t>ПІ</t>
        </is>
      </c>
      <c r="D737" s="260" t="n"/>
      <c r="E737" s="262" t="n"/>
      <c r="F737" s="262" t="n">
        <v>0</v>
      </c>
      <c r="G737" s="262" t="n">
        <v>0</v>
      </c>
      <c r="H737" s="262" t="n">
        <v>0</v>
      </c>
      <c r="I737" s="13" t="n"/>
      <c r="J737" s="13" t="n"/>
      <c r="K737" s="13" t="n"/>
      <c r="L737" s="13" t="n"/>
      <c r="M737" s="13" t="n"/>
      <c r="N737" s="13" t="n"/>
      <c r="O737" s="13" t="n"/>
      <c r="P737" s="13" t="n"/>
      <c r="Q737" s="13" t="n"/>
      <c r="R737" s="13" t="n"/>
      <c r="S737" s="13" t="n"/>
      <c r="T737" s="13" t="n"/>
      <c r="U737" s="13" t="n"/>
      <c r="V737" s="13" t="n"/>
      <c r="W737" s="13" t="n"/>
      <c r="X737" s="13" t="n"/>
      <c r="Y737" s="13" t="n"/>
      <c r="Z737" s="13" t="n"/>
    </row>
    <row r="738" ht="15.75" customHeight="1" s="303">
      <c r="A738" s="263" t="inlineStr">
        <is>
          <t>Хміль Наталія Володимирівна</t>
        </is>
      </c>
      <c r="B738" s="263" t="inlineStr">
        <is>
          <t>доцент (сумісник)</t>
        </is>
      </c>
      <c r="C738" s="263" t="inlineStr">
        <is>
          <t>БМІ</t>
        </is>
      </c>
      <c r="D738" s="263" t="n"/>
      <c r="E738" s="265" t="n"/>
      <c r="F738" s="265" t="n">
        <v>0</v>
      </c>
      <c r="G738" s="265" t="n">
        <v>0</v>
      </c>
      <c r="H738" s="265" t="n">
        <v>0</v>
      </c>
      <c r="I738" s="13" t="n"/>
      <c r="J738" s="13" t="n"/>
      <c r="K738" s="13" t="n"/>
      <c r="L738" s="13" t="n"/>
      <c r="M738" s="13" t="n"/>
      <c r="N738" s="13" t="n"/>
      <c r="O738" s="13" t="n"/>
      <c r="P738" s="13" t="n"/>
      <c r="Q738" s="13" t="n"/>
      <c r="R738" s="13" t="n"/>
      <c r="S738" s="13" t="n"/>
      <c r="T738" s="13" t="n"/>
      <c r="U738" s="13" t="n"/>
      <c r="V738" s="13" t="n"/>
      <c r="W738" s="13" t="n"/>
      <c r="X738" s="13" t="n"/>
      <c r="Y738" s="13" t="n"/>
      <c r="Z738" s="13" t="n"/>
    </row>
    <row r="739" ht="15.75" customHeight="1" s="303">
      <c r="A739" s="260" t="inlineStr">
        <is>
          <t>Холод Леонід Миколайович</t>
        </is>
      </c>
      <c r="B739" s="260" t="inlineStr">
        <is>
          <t>доцент (сумісник)</t>
        </is>
      </c>
      <c r="C739" s="260" t="inlineStr">
        <is>
          <t>ІКІ</t>
        </is>
      </c>
      <c r="D739" s="260" t="n"/>
      <c r="E739" s="262" t="n"/>
      <c r="F739" s="262" t="n">
        <v>0</v>
      </c>
      <c r="G739" s="262" t="n">
        <v>0</v>
      </c>
      <c r="H739" s="262" t="n">
        <v>0</v>
      </c>
      <c r="I739" s="13" t="n"/>
      <c r="J739" s="13" t="n"/>
      <c r="K739" s="13" t="n"/>
      <c r="L739" s="13" t="n"/>
      <c r="M739" s="13" t="n"/>
      <c r="N739" s="13" t="n"/>
      <c r="O739" s="13" t="n"/>
      <c r="P739" s="13" t="n"/>
      <c r="Q739" s="13" t="n"/>
      <c r="R739" s="13" t="n"/>
      <c r="S739" s="13" t="n"/>
      <c r="T739" s="13" t="n"/>
      <c r="U739" s="13" t="n"/>
      <c r="V739" s="13" t="n"/>
      <c r="W739" s="13" t="n"/>
      <c r="X739" s="13" t="n"/>
      <c r="Y739" s="13" t="n"/>
      <c r="Z739" s="13" t="n"/>
    </row>
    <row r="740" ht="15.75" customHeight="1" s="303">
      <c r="A740" s="263" t="inlineStr">
        <is>
          <t>Холодкова Анна Валеріївна</t>
        </is>
      </c>
      <c r="B740" s="263" t="inlineStr">
        <is>
          <t>доцент</t>
        </is>
      </c>
      <c r="C740" s="263" t="inlineStr">
        <is>
          <t>ІКІ</t>
        </is>
      </c>
      <c r="D740" s="263" t="n"/>
      <c r="E740" s="264" t="n">
        <v>57196074877</v>
      </c>
      <c r="F740" s="265" t="n">
        <v>2</v>
      </c>
      <c r="G740" s="265" t="n">
        <v>2</v>
      </c>
      <c r="H740" s="265" t="n">
        <v>7</v>
      </c>
      <c r="I740" s="13" t="n"/>
      <c r="J740" s="13" t="n"/>
      <c r="K740" s="13" t="n"/>
      <c r="L740" s="13" t="n"/>
      <c r="M740" s="13" t="n"/>
      <c r="N740" s="13" t="n"/>
      <c r="O740" s="13" t="n"/>
      <c r="P740" s="13" t="n"/>
      <c r="Q740" s="13" t="n"/>
      <c r="R740" s="13" t="n"/>
      <c r="S740" s="13" t="n"/>
      <c r="T740" s="13" t="n"/>
      <c r="U740" s="13" t="n"/>
      <c r="V740" s="13" t="n"/>
      <c r="W740" s="13" t="n"/>
      <c r="X740" s="13" t="n"/>
      <c r="Y740" s="13" t="n"/>
      <c r="Z740" s="13" t="n"/>
    </row>
    <row r="741" ht="15.75" customHeight="1" s="303">
      <c r="A741" s="260" t="inlineStr">
        <is>
          <t>Хоменко Олександра Володимирівна</t>
        </is>
      </c>
      <c r="B741" s="260" t="inlineStr">
        <is>
          <t>асистент</t>
        </is>
      </c>
      <c r="C741" s="260" t="inlineStr">
        <is>
          <t>ЕОМ</t>
        </is>
      </c>
      <c r="D741" s="260" t="n"/>
      <c r="E741" s="262" t="n"/>
      <c r="F741" s="262" t="n">
        <v>0</v>
      </c>
      <c r="G741" s="262" t="n">
        <v>0</v>
      </c>
      <c r="H741" s="262" t="n">
        <v>0</v>
      </c>
      <c r="I741" s="13" t="n"/>
      <c r="J741" s="13" t="n"/>
      <c r="K741" s="13" t="n"/>
      <c r="L741" s="13" t="n"/>
      <c r="M741" s="13" t="n"/>
      <c r="N741" s="13" t="n"/>
      <c r="O741" s="13" t="n"/>
      <c r="P741" s="13" t="n"/>
      <c r="Q741" s="13" t="n"/>
      <c r="R741" s="13" t="n"/>
      <c r="S741" s="13" t="n"/>
      <c r="T741" s="13" t="n"/>
      <c r="U741" s="13" t="n"/>
      <c r="V741" s="13" t="n"/>
      <c r="W741" s="13" t="n"/>
      <c r="X741" s="13" t="n"/>
      <c r="Y741" s="13" t="n"/>
      <c r="Z741" s="13" t="n"/>
    </row>
    <row r="742" ht="15.75" customHeight="1" s="303">
      <c r="A742" s="263" t="inlineStr">
        <is>
          <t>Хондак Інна Іванівна</t>
        </is>
      </c>
      <c r="B742" s="263" t="inlineStr">
        <is>
          <t>ст. викл.</t>
        </is>
      </c>
      <c r="C742" s="263" t="inlineStr">
        <is>
          <t>ОП</t>
        </is>
      </c>
      <c r="D742" s="263" t="n"/>
      <c r="E742" s="264" t="n">
        <v>57210364205</v>
      </c>
      <c r="F742" s="265" t="n">
        <v>1</v>
      </c>
      <c r="G742" s="265" t="n">
        <v>2</v>
      </c>
      <c r="H742" s="265" t="n">
        <v>1</v>
      </c>
      <c r="I742" s="13" t="n"/>
      <c r="J742" s="13" t="n"/>
      <c r="K742" s="13" t="n"/>
      <c r="L742" s="13" t="n"/>
      <c r="M742" s="13" t="n"/>
      <c r="N742" s="13" t="n"/>
      <c r="O742" s="13" t="n"/>
      <c r="P742" s="13" t="n"/>
      <c r="Q742" s="13" t="n"/>
      <c r="R742" s="13" t="n"/>
      <c r="S742" s="13" t="n"/>
      <c r="T742" s="13" t="n"/>
      <c r="U742" s="13" t="n"/>
      <c r="V742" s="13" t="n"/>
      <c r="W742" s="13" t="n"/>
      <c r="X742" s="13" t="n"/>
      <c r="Y742" s="13" t="n"/>
      <c r="Z742" s="13" t="n"/>
    </row>
    <row r="743" ht="15.75" customHeight="1" s="303">
      <c r="A743" s="260" t="inlineStr">
        <is>
          <t>Хорошайло Юрій Євгенійович</t>
        </is>
      </c>
      <c r="B743" s="260" t="inlineStr">
        <is>
          <t>професор</t>
        </is>
      </c>
      <c r="C743" s="260" t="inlineStr">
        <is>
          <t>ПЕЕА</t>
        </is>
      </c>
      <c r="D743" s="260" t="n"/>
      <c r="E743" s="261" t="n">
        <v>15519479600</v>
      </c>
      <c r="F743" s="262" t="n">
        <v>1</v>
      </c>
      <c r="G743" s="262" t="n">
        <v>5</v>
      </c>
      <c r="H743" s="262" t="n">
        <v>2</v>
      </c>
      <c r="I743" s="13" t="n"/>
      <c r="J743" s="13" t="n"/>
      <c r="K743" s="13" t="n"/>
      <c r="L743" s="13" t="n"/>
      <c r="M743" s="13" t="n"/>
      <c r="N743" s="13" t="n"/>
      <c r="O743" s="13" t="n"/>
      <c r="P743" s="13" t="n"/>
      <c r="Q743" s="13" t="n"/>
      <c r="R743" s="13" t="n"/>
      <c r="S743" s="13" t="n"/>
      <c r="T743" s="13" t="n"/>
      <c r="U743" s="13" t="n"/>
      <c r="V743" s="13" t="n"/>
      <c r="W743" s="13" t="n"/>
      <c r="X743" s="13" t="n"/>
      <c r="Y743" s="13" t="n"/>
      <c r="Z743" s="13" t="n"/>
    </row>
    <row r="744" ht="15.75" customHeight="1" s="303">
      <c r="A744" s="263" t="inlineStr">
        <is>
          <t>Хромих Роман Володимирович</t>
        </is>
      </c>
      <c r="B744" s="263" t="inlineStr">
        <is>
          <t>ст. викл.</t>
        </is>
      </c>
      <c r="C744" s="263" t="inlineStr">
        <is>
          <t>ФВС</t>
        </is>
      </c>
      <c r="D744" s="263" t="n"/>
      <c r="E744" s="265" t="n"/>
      <c r="F744" s="265" t="n">
        <v>0</v>
      </c>
      <c r="G744" s="265" t="n">
        <v>0</v>
      </c>
      <c r="H744" s="265" t="n">
        <v>0</v>
      </c>
      <c r="I744" s="13" t="n"/>
      <c r="J744" s="13" t="n"/>
      <c r="K744" s="13" t="n"/>
      <c r="L744" s="13" t="n"/>
      <c r="M744" s="13" t="n"/>
      <c r="N744" s="13" t="n"/>
      <c r="O744" s="13" t="n"/>
      <c r="P744" s="13" t="n"/>
      <c r="Q744" s="13" t="n"/>
      <c r="R744" s="13" t="n"/>
      <c r="S744" s="13" t="n"/>
      <c r="T744" s="13" t="n"/>
      <c r="U744" s="13" t="n"/>
      <c r="V744" s="13" t="n"/>
      <c r="W744" s="13" t="n"/>
      <c r="X744" s="13" t="n"/>
      <c r="Y744" s="13" t="n"/>
      <c r="Z744" s="13" t="n"/>
    </row>
    <row r="745" ht="15.75" customHeight="1" s="303">
      <c r="A745" s="260" t="inlineStr">
        <is>
          <t>Хрустальов Кирило Львович</t>
        </is>
      </c>
      <c r="B745" s="260" t="inlineStr">
        <is>
          <t>доцент</t>
        </is>
      </c>
      <c r="C745" s="260" t="inlineStr">
        <is>
          <t>КІТАМ</t>
        </is>
      </c>
      <c r="D745" s="260" t="n"/>
      <c r="E745" s="261" t="n">
        <v>57202455354</v>
      </c>
      <c r="F745" s="262" t="n">
        <v>1</v>
      </c>
      <c r="G745" s="262" t="n">
        <v>4</v>
      </c>
      <c r="H745" s="262" t="n">
        <v>5</v>
      </c>
      <c r="I745" s="13" t="n"/>
      <c r="J745" s="13" t="n"/>
      <c r="K745" s="13" t="n"/>
      <c r="L745" s="13" t="n"/>
      <c r="M745" s="13" t="n"/>
      <c r="N745" s="13" t="n"/>
      <c r="O745" s="13" t="n"/>
      <c r="P745" s="13" t="n"/>
      <c r="Q745" s="13" t="n"/>
      <c r="R745" s="13" t="n"/>
      <c r="S745" s="13" t="n"/>
      <c r="T745" s="13" t="n"/>
      <c r="U745" s="13" t="n"/>
      <c r="V745" s="13" t="n"/>
      <c r="W745" s="13" t="n"/>
      <c r="X745" s="13" t="n"/>
      <c r="Y745" s="13" t="n"/>
      <c r="Z745" s="13" t="n"/>
    </row>
    <row r="746" ht="15.75" customHeight="1" s="303">
      <c r="A746" s="263" t="inlineStr">
        <is>
          <t>Хрустальова Софія Володимирівна</t>
        </is>
      </c>
      <c r="B746" s="263" t="inlineStr">
        <is>
          <t>доцент</t>
        </is>
      </c>
      <c r="C746" s="263" t="inlineStr">
        <is>
          <t>КІТАМ</t>
        </is>
      </c>
      <c r="D746" s="263" t="n"/>
      <c r="E746" s="264" t="n">
        <v>57221818574</v>
      </c>
      <c r="F746" s="265" t="n">
        <v>1</v>
      </c>
      <c r="G746" s="265" t="n">
        <v>4</v>
      </c>
      <c r="H746" s="265" t="n">
        <v>6</v>
      </c>
      <c r="I746" s="13" t="n"/>
      <c r="J746" s="13" t="n"/>
      <c r="K746" s="13" t="n"/>
      <c r="L746" s="13" t="n"/>
      <c r="M746" s="13" t="n"/>
      <c r="N746" s="13" t="n"/>
      <c r="O746" s="13" t="n"/>
      <c r="P746" s="13" t="n"/>
      <c r="Q746" s="13" t="n"/>
      <c r="R746" s="13" t="n"/>
      <c r="S746" s="13" t="n"/>
      <c r="T746" s="13" t="n"/>
      <c r="U746" s="13" t="n"/>
      <c r="V746" s="13" t="n"/>
      <c r="W746" s="13" t="n"/>
      <c r="X746" s="13" t="n"/>
      <c r="Y746" s="13" t="n"/>
      <c r="Z746" s="13" t="n"/>
    </row>
    <row r="747" ht="15.75" customHeight="1" s="303">
      <c r="A747" s="260" t="inlineStr">
        <is>
          <t>Хряпкін Олександр Володимирович</t>
        </is>
      </c>
      <c r="B747" s="260" t="inlineStr">
        <is>
          <t>доцент</t>
        </is>
      </c>
      <c r="C747" s="260" t="inlineStr">
        <is>
          <t>СТ</t>
        </is>
      </c>
      <c r="D747" s="260" t="n"/>
      <c r="E747" s="261" t="n">
        <v>57208645175</v>
      </c>
      <c r="F747" s="262" t="n">
        <v>1</v>
      </c>
      <c r="G747" s="262" t="n">
        <v>3</v>
      </c>
      <c r="H747" s="262" t="n">
        <v>5</v>
      </c>
      <c r="I747" s="13" t="n"/>
      <c r="J747" s="13" t="n"/>
      <c r="K747" s="13" t="n"/>
      <c r="L747" s="13" t="n"/>
      <c r="M747" s="13" t="n"/>
      <c r="N747" s="13" t="n"/>
      <c r="O747" s="13" t="n"/>
      <c r="P747" s="13" t="n"/>
      <c r="Q747" s="13" t="n"/>
      <c r="R747" s="13" t="n"/>
      <c r="S747" s="13" t="n"/>
      <c r="T747" s="13" t="n"/>
      <c r="U747" s="13" t="n"/>
      <c r="V747" s="13" t="n"/>
      <c r="W747" s="13" t="n"/>
      <c r="X747" s="13" t="n"/>
      <c r="Y747" s="13" t="n"/>
      <c r="Z747" s="13" t="n"/>
    </row>
    <row r="748" ht="15.75" customHeight="1" s="303">
      <c r="A748" s="263" t="inlineStr">
        <is>
          <t>Худаєва Софія Антонівна</t>
        </is>
      </c>
      <c r="B748" s="263" t="inlineStr">
        <is>
          <t>оператор ЕОМ</t>
        </is>
      </c>
      <c r="C748" s="263" t="inlineStr">
        <is>
          <t>БМІ</t>
        </is>
      </c>
      <c r="D748" s="263" t="n"/>
      <c r="E748" s="264" t="n">
        <v>57212031694</v>
      </c>
      <c r="F748" s="265" t="n">
        <v>1</v>
      </c>
      <c r="G748" s="265" t="n">
        <v>2</v>
      </c>
      <c r="H748" s="265" t="n">
        <v>1</v>
      </c>
      <c r="I748" s="13" t="n"/>
      <c r="J748" s="13" t="n"/>
      <c r="K748" s="13" t="n"/>
      <c r="L748" s="13" t="n"/>
      <c r="M748" s="13" t="n"/>
      <c r="N748" s="13" t="n"/>
      <c r="O748" s="13" t="n"/>
      <c r="P748" s="13" t="n"/>
      <c r="Q748" s="13" t="n"/>
      <c r="R748" s="13" t="n"/>
      <c r="S748" s="13" t="n"/>
      <c r="T748" s="13" t="n"/>
      <c r="U748" s="13" t="n"/>
      <c r="V748" s="13" t="n"/>
      <c r="W748" s="13" t="n"/>
      <c r="X748" s="13" t="n"/>
      <c r="Y748" s="13" t="n"/>
      <c r="Z748" s="13" t="n"/>
    </row>
    <row r="749" ht="15.75" customHeight="1" s="303">
      <c r="A749" s="260" t="inlineStr">
        <is>
          <t>Церковна Олена Вікторівна</t>
        </is>
      </c>
      <c r="B749" s="260" t="inlineStr">
        <is>
          <t>доцент</t>
        </is>
      </c>
      <c r="C749" s="260" t="inlineStr">
        <is>
          <t>ФВС</t>
        </is>
      </c>
      <c r="D749" s="260" t="n"/>
      <c r="E749" s="261" t="n">
        <v>57195976978</v>
      </c>
      <c r="F749" s="262" t="n">
        <v>3</v>
      </c>
      <c r="G749" s="262" t="n">
        <v>3</v>
      </c>
      <c r="H749" s="262" t="n">
        <v>19</v>
      </c>
      <c r="I749" s="13" t="n"/>
      <c r="J749" s="13" t="n"/>
      <c r="K749" s="13" t="n"/>
      <c r="L749" s="13" t="n"/>
      <c r="M749" s="13" t="n"/>
      <c r="N749" s="13" t="n"/>
      <c r="O749" s="13" t="n"/>
      <c r="P749" s="13" t="n"/>
      <c r="Q749" s="13" t="n"/>
      <c r="R749" s="13" t="n"/>
      <c r="S749" s="13" t="n"/>
      <c r="T749" s="13" t="n"/>
      <c r="U749" s="13" t="n"/>
      <c r="V749" s="13" t="n"/>
      <c r="W749" s="13" t="n"/>
      <c r="X749" s="13" t="n"/>
      <c r="Y749" s="13" t="n"/>
      <c r="Z749" s="13" t="n"/>
    </row>
    <row r="750" ht="15.75" customHeight="1" s="303">
      <c r="A750" s="263" t="inlineStr">
        <is>
          <t>Цехмістро Роман Іванович</t>
        </is>
      </c>
      <c r="B750" s="263" t="inlineStr">
        <is>
          <t>доцент</t>
        </is>
      </c>
      <c r="C750" s="263" t="inlineStr">
        <is>
          <t>МІРЕС</t>
        </is>
      </c>
      <c r="D750" s="263" t="n"/>
      <c r="E750" s="264" t="n">
        <v>15072342500</v>
      </c>
      <c r="F750" s="265" t="n">
        <v>2</v>
      </c>
      <c r="G750" s="265" t="n">
        <v>10</v>
      </c>
      <c r="H750" s="265" t="n">
        <v>10</v>
      </c>
      <c r="I750" s="13" t="n"/>
      <c r="J750" s="13" t="n"/>
      <c r="K750" s="13" t="n"/>
      <c r="L750" s="13" t="n"/>
      <c r="M750" s="13" t="n"/>
      <c r="N750" s="13" t="n"/>
      <c r="O750" s="13" t="n"/>
      <c r="P750" s="13" t="n"/>
      <c r="Q750" s="13" t="n"/>
      <c r="R750" s="13" t="n"/>
      <c r="S750" s="13" t="n"/>
      <c r="T750" s="13" t="n"/>
      <c r="U750" s="13" t="n"/>
      <c r="V750" s="13" t="n"/>
      <c r="W750" s="13" t="n"/>
      <c r="X750" s="13" t="n"/>
      <c r="Y750" s="13" t="n"/>
      <c r="Z750" s="13" t="n"/>
    </row>
    <row r="751" ht="15.75" customHeight="1" s="303">
      <c r="A751" s="260" t="inlineStr">
        <is>
          <t>Циганенко Вікторія Леонiдiвна</t>
        </is>
      </c>
      <c r="B751" s="260" t="inlineStr">
        <is>
          <t>зав. каф.</t>
        </is>
      </c>
      <c r="C751" s="260" t="inlineStr">
        <is>
          <t>Укр.</t>
        </is>
      </c>
      <c r="D751" s="260" t="n"/>
      <c r="E751" s="262" t="n"/>
      <c r="F751" s="262" t="n">
        <v>0</v>
      </c>
      <c r="G751" s="262" t="n">
        <v>0</v>
      </c>
      <c r="H751" s="262" t="n">
        <v>0</v>
      </c>
      <c r="I751" s="13" t="n"/>
      <c r="J751" s="13" t="n"/>
      <c r="K751" s="13" t="n"/>
      <c r="L751" s="13" t="n"/>
      <c r="M751" s="13" t="n"/>
      <c r="N751" s="13" t="n"/>
      <c r="O751" s="13" t="n"/>
      <c r="P751" s="13" t="n"/>
      <c r="Q751" s="13" t="n"/>
      <c r="R751" s="13" t="n"/>
      <c r="S751" s="13" t="n"/>
      <c r="T751" s="13" t="n"/>
      <c r="U751" s="13" t="n"/>
      <c r="V751" s="13" t="n"/>
      <c r="W751" s="13" t="n"/>
      <c r="X751" s="13" t="n"/>
      <c r="Y751" s="13" t="n"/>
      <c r="Z751" s="13" t="n"/>
    </row>
    <row r="752" ht="15.75" customHeight="1" s="303">
      <c r="A752" s="263" t="inlineStr">
        <is>
          <t>Цимбал Олександр Михайлович</t>
        </is>
      </c>
      <c r="B752" s="263" t="inlineStr">
        <is>
          <t>професор</t>
        </is>
      </c>
      <c r="C752" s="263" t="inlineStr">
        <is>
          <t>КІТАМ</t>
        </is>
      </c>
      <c r="D752" s="263" t="n"/>
      <c r="E752" s="264" t="n">
        <v>36021627200</v>
      </c>
      <c r="F752" s="265" t="n">
        <v>1</v>
      </c>
      <c r="G752" s="265" t="n">
        <v>8</v>
      </c>
      <c r="H752" s="265" t="n">
        <v>5</v>
      </c>
      <c r="I752" s="13" t="n"/>
      <c r="J752" s="13" t="n"/>
      <c r="K752" s="13" t="n"/>
      <c r="L752" s="13" t="n"/>
      <c r="M752" s="13" t="n"/>
      <c r="N752" s="13" t="n"/>
      <c r="O752" s="13" t="n"/>
      <c r="P752" s="13" t="n"/>
      <c r="Q752" s="13" t="n"/>
      <c r="R752" s="13" t="n"/>
      <c r="S752" s="13" t="n"/>
      <c r="T752" s="13" t="n"/>
      <c r="U752" s="13" t="n"/>
      <c r="V752" s="13" t="n"/>
      <c r="W752" s="13" t="n"/>
      <c r="X752" s="13" t="n"/>
      <c r="Y752" s="13" t="n"/>
      <c r="Z752" s="13" t="n"/>
    </row>
    <row r="753" ht="15.75" customHeight="1" s="303">
      <c r="A753" s="260" t="inlineStr">
        <is>
          <t>Цопа Олександр Іванович</t>
        </is>
      </c>
      <c r="B753" s="260" t="inlineStr">
        <is>
          <t>зав. каф.</t>
        </is>
      </c>
      <c r="C753" s="260" t="inlineStr">
        <is>
          <t>РТІКС</t>
        </is>
      </c>
      <c r="D753" s="260" t="n"/>
      <c r="E753" s="261" t="n">
        <v>24722940900</v>
      </c>
      <c r="F753" s="262" t="n">
        <v>5</v>
      </c>
      <c r="G753" s="262" t="n">
        <v>31</v>
      </c>
      <c r="H753" s="262" t="n">
        <v>53</v>
      </c>
      <c r="I753" s="13" t="n"/>
      <c r="J753" s="13" t="n"/>
      <c r="K753" s="13" t="n"/>
      <c r="L753" s="13" t="n"/>
      <c r="M753" s="13" t="n"/>
      <c r="N753" s="13" t="n"/>
      <c r="O753" s="13" t="n"/>
      <c r="P753" s="13" t="n"/>
      <c r="Q753" s="13" t="n"/>
      <c r="R753" s="13" t="n"/>
      <c r="S753" s="13" t="n"/>
      <c r="T753" s="13" t="n"/>
      <c r="U753" s="13" t="n"/>
      <c r="V753" s="13" t="n"/>
      <c r="W753" s="13" t="n"/>
      <c r="X753" s="13" t="n"/>
      <c r="Y753" s="13" t="n"/>
      <c r="Z753" s="13" t="n"/>
    </row>
    <row r="754" ht="15.75" customHeight="1" s="303">
      <c r="A754" s="263" t="inlineStr">
        <is>
          <t>Чайніков Сергій Іванович</t>
        </is>
      </c>
      <c r="B754" s="263" t="inlineStr">
        <is>
          <t>професор</t>
        </is>
      </c>
      <c r="C754" s="263" t="inlineStr">
        <is>
          <t>СТ</t>
        </is>
      </c>
      <c r="D754" s="263" t="n"/>
      <c r="E754" s="265" t="n"/>
      <c r="F754" s="265" t="n">
        <v>0</v>
      </c>
      <c r="G754" s="265" t="n">
        <v>0</v>
      </c>
      <c r="H754" s="265" t="n">
        <v>0</v>
      </c>
      <c r="I754" s="13" t="n"/>
      <c r="J754" s="13" t="n"/>
      <c r="K754" s="13" t="n"/>
      <c r="L754" s="13" t="n"/>
      <c r="M754" s="13" t="n"/>
      <c r="N754" s="13" t="n"/>
      <c r="O754" s="13" t="n"/>
      <c r="P754" s="13" t="n"/>
      <c r="Q754" s="13" t="n"/>
      <c r="R754" s="13" t="n"/>
      <c r="S754" s="13" t="n"/>
      <c r="T754" s="13" t="n"/>
      <c r="U754" s="13" t="n"/>
      <c r="V754" s="13" t="n"/>
      <c r="W754" s="13" t="n"/>
      <c r="X754" s="13" t="n"/>
      <c r="Y754" s="13" t="n"/>
      <c r="Z754" s="13" t="n"/>
    </row>
    <row r="755" ht="15.75" customHeight="1" s="303">
      <c r="A755" s="260" t="inlineStr">
        <is>
          <t>Чала Лариса Ернестівна</t>
        </is>
      </c>
      <c r="B755" s="260" t="inlineStr">
        <is>
          <t>доцент</t>
        </is>
      </c>
      <c r="C755" s="260" t="inlineStr">
        <is>
          <t>ШІ</t>
        </is>
      </c>
      <c r="D755" s="260" t="n"/>
      <c r="E755" s="261" t="n">
        <v>57194214849</v>
      </c>
      <c r="F755" s="262" t="n">
        <v>3</v>
      </c>
      <c r="G755" s="262" t="n">
        <v>11</v>
      </c>
      <c r="H755" s="262" t="n">
        <v>33</v>
      </c>
      <c r="I755" s="13" t="n"/>
      <c r="J755" s="13" t="n"/>
      <c r="K755" s="13" t="n"/>
      <c r="L755" s="13" t="n"/>
      <c r="M755" s="13" t="n"/>
      <c r="N755" s="13" t="n"/>
      <c r="O755" s="13" t="n"/>
      <c r="P755" s="13" t="n"/>
      <c r="Q755" s="13" t="n"/>
      <c r="R755" s="13" t="n"/>
      <c r="S755" s="13" t="n"/>
      <c r="T755" s="13" t="n"/>
      <c r="U755" s="13" t="n"/>
      <c r="V755" s="13" t="n"/>
      <c r="W755" s="13" t="n"/>
      <c r="X755" s="13" t="n"/>
      <c r="Y755" s="13" t="n"/>
      <c r="Z755" s="13" t="n"/>
    </row>
    <row r="756" ht="15.75" customHeight="1" s="303">
      <c r="A756" s="263" t="inlineStr">
        <is>
          <t>Чала Оксана Вікторівна</t>
        </is>
      </c>
      <c r="B756" s="263" t="inlineStr">
        <is>
          <t>професор</t>
        </is>
      </c>
      <c r="C756" s="263" t="inlineStr">
        <is>
          <t>ІУС</t>
        </is>
      </c>
      <c r="D756" s="263" t="n"/>
      <c r="E756" s="264" t="n">
        <v>57211128568</v>
      </c>
      <c r="F756" s="265" t="n">
        <v>2</v>
      </c>
      <c r="G756" s="265" t="n">
        <v>3</v>
      </c>
      <c r="H756" s="265" t="n">
        <v>14</v>
      </c>
      <c r="I756" s="13" t="n"/>
      <c r="J756" s="13" t="n"/>
      <c r="K756" s="13" t="n"/>
      <c r="L756" s="13" t="n"/>
      <c r="M756" s="13" t="n"/>
      <c r="N756" s="13" t="n"/>
      <c r="O756" s="13" t="n"/>
      <c r="P756" s="13" t="n"/>
      <c r="Q756" s="13" t="n"/>
      <c r="R756" s="13" t="n"/>
      <c r="S756" s="13" t="n"/>
      <c r="T756" s="13" t="n"/>
      <c r="U756" s="13" t="n"/>
      <c r="V756" s="13" t="n"/>
      <c r="W756" s="13" t="n"/>
      <c r="X756" s="13" t="n"/>
      <c r="Y756" s="13" t="n"/>
      <c r="Z756" s="13" t="n"/>
    </row>
    <row r="757" ht="15.75" customHeight="1" s="303">
      <c r="A757" s="260" t="inlineStr">
        <is>
          <t>Чала Олена Олександрівна</t>
        </is>
      </c>
      <c r="B757" s="260" t="inlineStr">
        <is>
          <t>ст. викл.</t>
        </is>
      </c>
      <c r="C757" s="260" t="inlineStr">
        <is>
          <t>КІТАМ</t>
        </is>
      </c>
      <c r="D757" s="260" t="n"/>
      <c r="E757" s="261" t="n">
        <v>57211027250</v>
      </c>
      <c r="F757" s="262" t="n">
        <v>2</v>
      </c>
      <c r="G757" s="262" t="n">
        <v>11</v>
      </c>
      <c r="H757" s="262" t="n">
        <v>10</v>
      </c>
      <c r="I757" s="13" t="n"/>
      <c r="J757" s="13" t="n"/>
      <c r="K757" s="13" t="n"/>
      <c r="L757" s="13" t="n"/>
      <c r="M757" s="13" t="n"/>
      <c r="N757" s="13" t="n"/>
      <c r="O757" s="13" t="n"/>
      <c r="P757" s="13" t="n"/>
      <c r="Q757" s="13" t="n"/>
      <c r="R757" s="13" t="n"/>
      <c r="S757" s="13" t="n"/>
      <c r="T757" s="13" t="n"/>
      <c r="U757" s="13" t="n"/>
      <c r="V757" s="13" t="n"/>
      <c r="W757" s="13" t="n"/>
      <c r="X757" s="13" t="n"/>
      <c r="Y757" s="13" t="n"/>
      <c r="Z757" s="13" t="n"/>
    </row>
    <row r="758" ht="15.75" customHeight="1" s="303">
      <c r="A758" s="263" t="inlineStr">
        <is>
          <t>Чалий Сергій Федорович</t>
        </is>
      </c>
      <c r="B758" s="263" t="inlineStr">
        <is>
          <t>професор</t>
        </is>
      </c>
      <c r="C758" s="263" t="inlineStr">
        <is>
          <t>ІУС</t>
        </is>
      </c>
      <c r="D758" s="263" t="n"/>
      <c r="E758" s="264" t="n">
        <v>57209322527</v>
      </c>
      <c r="F758" s="265" t="n">
        <v>4</v>
      </c>
      <c r="G758" s="265" t="n">
        <v>8</v>
      </c>
      <c r="H758" s="265" t="n">
        <v>35</v>
      </c>
      <c r="I758" s="13" t="n"/>
      <c r="J758" s="13" t="n"/>
      <c r="K758" s="13" t="n"/>
      <c r="L758" s="13" t="n"/>
      <c r="M758" s="13" t="n"/>
      <c r="N758" s="13" t="n"/>
      <c r="O758" s="13" t="n"/>
      <c r="P758" s="13" t="n"/>
      <c r="Q758" s="13" t="n"/>
      <c r="R758" s="13" t="n"/>
      <c r="S758" s="13" t="n"/>
      <c r="T758" s="13" t="n"/>
      <c r="U758" s="13" t="n"/>
      <c r="V758" s="13" t="n"/>
      <c r="W758" s="13" t="n"/>
      <c r="X758" s="13" t="n"/>
      <c r="Y758" s="13" t="n"/>
      <c r="Z758" s="13" t="n"/>
    </row>
    <row r="759" ht="15.75" customHeight="1" s="303">
      <c r="A759" s="260" t="inlineStr">
        <is>
          <t>Чеботарьова Дарія Василівна</t>
        </is>
      </c>
      <c r="B759" s="260" t="inlineStr">
        <is>
          <t>доцент</t>
        </is>
      </c>
      <c r="C759" s="260" t="inlineStr">
        <is>
          <t>ІМІ</t>
        </is>
      </c>
      <c r="D759" s="260" t="n"/>
      <c r="E759" s="261" t="n">
        <v>26654033000</v>
      </c>
      <c r="F759" s="262" t="n">
        <v>2</v>
      </c>
      <c r="G759" s="262" t="n">
        <v>6</v>
      </c>
      <c r="H759" s="262" t="n">
        <v>4</v>
      </c>
      <c r="I759" s="13" t="n"/>
      <c r="J759" s="13" t="n"/>
      <c r="K759" s="13" t="n"/>
      <c r="L759" s="13" t="n"/>
      <c r="M759" s="13" t="n"/>
      <c r="N759" s="13" t="n"/>
      <c r="O759" s="13" t="n"/>
      <c r="P759" s="13" t="n"/>
      <c r="Q759" s="13" t="n"/>
      <c r="R759" s="13" t="n"/>
      <c r="S759" s="13" t="n"/>
      <c r="T759" s="13" t="n"/>
      <c r="U759" s="13" t="n"/>
      <c r="V759" s="13" t="n"/>
      <c r="W759" s="13" t="n"/>
      <c r="X759" s="13" t="n"/>
      <c r="Y759" s="13" t="n"/>
      <c r="Z759" s="13" t="n"/>
    </row>
    <row r="760" ht="15.75" customHeight="1" s="303">
      <c r="A760" s="263" t="inlineStr">
        <is>
          <t>Чеботарьова Ірина Борисівна</t>
        </is>
      </c>
      <c r="B760" s="263" t="inlineStr">
        <is>
          <t>ст. викл.</t>
        </is>
      </c>
      <c r="C760" s="263" t="inlineStr">
        <is>
          <t>МСТ</t>
        </is>
      </c>
      <c r="D760" s="263" t="n"/>
      <c r="E760" s="265" t="n"/>
      <c r="F760" s="265" t="n">
        <v>0</v>
      </c>
      <c r="G760" s="265" t="n">
        <v>0</v>
      </c>
      <c r="H760" s="265" t="n">
        <v>0</v>
      </c>
      <c r="I760" s="13" t="n"/>
      <c r="J760" s="13" t="n"/>
      <c r="K760" s="13" t="n"/>
      <c r="L760" s="13" t="n"/>
      <c r="M760" s="13" t="n"/>
      <c r="N760" s="13" t="n"/>
      <c r="O760" s="13" t="n"/>
      <c r="P760" s="13" t="n"/>
      <c r="Q760" s="13" t="n"/>
      <c r="R760" s="13" t="n"/>
      <c r="S760" s="13" t="n"/>
      <c r="T760" s="13" t="n"/>
      <c r="U760" s="13" t="n"/>
      <c r="V760" s="13" t="n"/>
      <c r="W760" s="13" t="n"/>
      <c r="X760" s="13" t="n"/>
      <c r="Y760" s="13" t="n"/>
      <c r="Z760" s="13" t="n"/>
    </row>
    <row r="761" ht="15.75" customHeight="1" s="303">
      <c r="A761" s="260" t="inlineStr">
        <is>
          <t>Челомбітько Віктор Федорович</t>
        </is>
      </c>
      <c r="B761" s="260" t="inlineStr">
        <is>
          <t>доцент</t>
        </is>
      </c>
      <c r="C761" s="260" t="inlineStr">
        <is>
          <t>МСТ</t>
        </is>
      </c>
      <c r="D761" s="260" t="n"/>
      <c r="E761" s="262" t="n"/>
      <c r="F761" s="262" t="n">
        <v>0</v>
      </c>
      <c r="G761" s="262" t="n">
        <v>0</v>
      </c>
      <c r="H761" s="262" t="n">
        <v>0</v>
      </c>
      <c r="I761" s="13" t="n"/>
      <c r="J761" s="13" t="n"/>
      <c r="K761" s="13" t="n"/>
      <c r="L761" s="13" t="n"/>
      <c r="M761" s="13" t="n"/>
      <c r="N761" s="13" t="n"/>
      <c r="O761" s="13" t="n"/>
      <c r="P761" s="13" t="n"/>
      <c r="Q761" s="13" t="n"/>
      <c r="R761" s="13" t="n"/>
      <c r="S761" s="13" t="n"/>
      <c r="T761" s="13" t="n"/>
      <c r="U761" s="13" t="n"/>
      <c r="V761" s="13" t="n"/>
      <c r="W761" s="13" t="n"/>
      <c r="X761" s="13" t="n"/>
      <c r="Y761" s="13" t="n"/>
      <c r="Z761" s="13" t="n"/>
    </row>
    <row r="762" ht="15.75" customHeight="1" s="303">
      <c r="A762" s="263" t="inlineStr">
        <is>
          <t>Чепела Сергій Павлович</t>
        </is>
      </c>
      <c r="B762" s="263" t="inlineStr">
        <is>
          <t>ст. викл. (сумісник)</t>
        </is>
      </c>
      <c r="C762" s="263" t="inlineStr">
        <is>
          <t>Філ.</t>
        </is>
      </c>
      <c r="D762" s="263" t="n"/>
      <c r="E762" s="265" t="n"/>
      <c r="F762" s="265" t="n">
        <v>0</v>
      </c>
      <c r="G762" s="265" t="n">
        <v>0</v>
      </c>
      <c r="H762" s="265" t="n">
        <v>0</v>
      </c>
      <c r="I762" s="13" t="n"/>
      <c r="J762" s="13" t="n"/>
      <c r="K762" s="13" t="n"/>
      <c r="L762" s="13" t="n"/>
      <c r="M762" s="13" t="n"/>
      <c r="N762" s="13" t="n"/>
      <c r="O762" s="13" t="n"/>
      <c r="P762" s="13" t="n"/>
      <c r="Q762" s="13" t="n"/>
      <c r="R762" s="13" t="n"/>
      <c r="S762" s="13" t="n"/>
      <c r="T762" s="13" t="n"/>
      <c r="U762" s="13" t="n"/>
      <c r="V762" s="13" t="n"/>
      <c r="W762" s="13" t="n"/>
      <c r="X762" s="13" t="n"/>
      <c r="Y762" s="13" t="n"/>
      <c r="Z762" s="13" t="n"/>
    </row>
    <row r="763" ht="15.75" customHeight="1" s="303">
      <c r="A763" s="260" t="inlineStr">
        <is>
          <t>Чепелєва Марина Анатоліївна</t>
        </is>
      </c>
      <c r="B763" s="260" t="inlineStr">
        <is>
          <t>ст. викл.</t>
        </is>
      </c>
      <c r="C763" s="260" t="inlineStr">
        <is>
          <t>ІМ</t>
        </is>
      </c>
      <c r="D763" s="260" t="n"/>
      <c r="E763" s="262" t="n"/>
      <c r="F763" s="262" t="n">
        <v>0</v>
      </c>
      <c r="G763" s="262" t="n">
        <v>0</v>
      </c>
      <c r="H763" s="262" t="n">
        <v>0</v>
      </c>
      <c r="I763" s="13" t="n"/>
      <c r="J763" s="13" t="n"/>
      <c r="K763" s="13" t="n"/>
      <c r="L763" s="13" t="n"/>
      <c r="M763" s="13" t="n"/>
      <c r="N763" s="13" t="n"/>
      <c r="O763" s="13" t="n"/>
      <c r="P763" s="13" t="n"/>
      <c r="Q763" s="13" t="n"/>
      <c r="R763" s="13" t="n"/>
      <c r="S763" s="13" t="n"/>
      <c r="T763" s="13" t="n"/>
      <c r="U763" s="13" t="n"/>
      <c r="V763" s="13" t="n"/>
      <c r="W763" s="13" t="n"/>
      <c r="X763" s="13" t="n"/>
      <c r="Y763" s="13" t="n"/>
      <c r="Z763" s="13" t="n"/>
    </row>
    <row r="764" ht="15.75" customHeight="1" s="303">
      <c r="A764" s="263" t="inlineStr">
        <is>
          <t>Черепанова Юлія Юріївна</t>
        </is>
      </c>
      <c r="B764" s="263" t="inlineStr">
        <is>
          <t>ст. викл.</t>
        </is>
      </c>
      <c r="C764" s="263" t="inlineStr">
        <is>
          <t>ПІ</t>
        </is>
      </c>
      <c r="D764" s="263" t="n"/>
      <c r="E764" s="265" t="n"/>
      <c r="F764" s="265" t="n">
        <v>0</v>
      </c>
      <c r="G764" s="265" t="n">
        <v>0</v>
      </c>
      <c r="H764" s="265" t="n">
        <v>0</v>
      </c>
      <c r="I764" s="13" t="n"/>
      <c r="J764" s="13" t="n"/>
      <c r="K764" s="13" t="n"/>
      <c r="L764" s="13" t="n"/>
      <c r="M764" s="13" t="n"/>
      <c r="N764" s="13" t="n"/>
      <c r="O764" s="13" t="n"/>
      <c r="P764" s="13" t="n"/>
      <c r="Q764" s="13" t="n"/>
      <c r="R764" s="13" t="n"/>
      <c r="S764" s="13" t="n"/>
      <c r="T764" s="13" t="n"/>
      <c r="U764" s="13" t="n"/>
      <c r="V764" s="13" t="n"/>
      <c r="W764" s="13" t="n"/>
      <c r="X764" s="13" t="n"/>
      <c r="Y764" s="13" t="n"/>
      <c r="Z764" s="13" t="n"/>
    </row>
    <row r="765" ht="15.75" customHeight="1" s="303">
      <c r="A765" s="260" t="inlineStr">
        <is>
          <t>Чернишов Микола Миколайович</t>
        </is>
      </c>
      <c r="B765" s="260" t="inlineStr">
        <is>
          <t>доцент</t>
        </is>
      </c>
      <c r="C765" s="260" t="inlineStr">
        <is>
          <t>ПЕЕА</t>
        </is>
      </c>
      <c r="D765" s="260" t="n"/>
      <c r="E765" s="261" t="n">
        <v>36633269000</v>
      </c>
      <c r="F765" s="262" t="n">
        <v>0</v>
      </c>
      <c r="G765" s="262" t="n">
        <v>1</v>
      </c>
      <c r="H765" s="262" t="n">
        <v>0</v>
      </c>
      <c r="I765" s="13" t="n"/>
      <c r="J765" s="13" t="n"/>
      <c r="K765" s="13" t="n"/>
      <c r="L765" s="13" t="n"/>
      <c r="M765" s="13" t="n"/>
      <c r="N765" s="13" t="n"/>
      <c r="O765" s="13" t="n"/>
      <c r="P765" s="13" t="n"/>
      <c r="Q765" s="13" t="n"/>
      <c r="R765" s="13" t="n"/>
      <c r="S765" s="13" t="n"/>
      <c r="T765" s="13" t="n"/>
      <c r="U765" s="13" t="n"/>
      <c r="V765" s="13" t="n"/>
      <c r="W765" s="13" t="n"/>
      <c r="X765" s="13" t="n"/>
      <c r="Y765" s="13" t="n"/>
      <c r="Z765" s="13" t="n"/>
    </row>
    <row r="766" ht="15.75" customHeight="1" s="303">
      <c r="A766" s="263" t="inlineStr">
        <is>
          <t>Черняков Едуард Іванович</t>
        </is>
      </c>
      <c r="B766" s="263" t="inlineStr">
        <is>
          <t>професор</t>
        </is>
      </c>
      <c r="C766" s="263" t="inlineStr">
        <is>
          <t>ФОЕТ</t>
        </is>
      </c>
      <c r="D766" s="263" t="n"/>
      <c r="E766" s="264" t="n">
        <v>36518492100</v>
      </c>
      <c r="F766" s="265" t="n">
        <v>1</v>
      </c>
      <c r="G766" s="265" t="n">
        <v>7</v>
      </c>
      <c r="H766" s="265" t="n">
        <v>3</v>
      </c>
      <c r="I766" s="13" t="n"/>
      <c r="J766" s="13" t="n"/>
      <c r="K766" s="13" t="n"/>
      <c r="L766" s="13" t="n"/>
      <c r="M766" s="13" t="n"/>
      <c r="N766" s="13" t="n"/>
      <c r="O766" s="13" t="n"/>
      <c r="P766" s="13" t="n"/>
      <c r="Q766" s="13" t="n"/>
      <c r="R766" s="13" t="n"/>
      <c r="S766" s="13" t="n"/>
      <c r="T766" s="13" t="n"/>
      <c r="U766" s="13" t="n"/>
      <c r="V766" s="13" t="n"/>
      <c r="W766" s="13" t="n"/>
      <c r="X766" s="13" t="n"/>
      <c r="Y766" s="13" t="n"/>
      <c r="Z766" s="13" t="n"/>
    </row>
    <row r="767" ht="15.75" customHeight="1" s="303">
      <c r="A767" s="260" t="inlineStr">
        <is>
          <t>Четвериков Григорій Григорович</t>
        </is>
      </c>
      <c r="B767" s="260" t="inlineStr">
        <is>
          <t>професор</t>
        </is>
      </c>
      <c r="C767" s="260" t="inlineStr">
        <is>
          <t>ПІ</t>
        </is>
      </c>
      <c r="D767" s="260" t="n"/>
      <c r="E767" s="261" t="n">
        <v>55386924000</v>
      </c>
      <c r="F767" s="262" t="n">
        <v>2</v>
      </c>
      <c r="G767" s="262" t="n">
        <v>9</v>
      </c>
      <c r="H767" s="262" t="n">
        <v>12</v>
      </c>
      <c r="I767" s="13" t="n"/>
      <c r="J767" s="13" t="n"/>
      <c r="K767" s="13" t="n"/>
      <c r="L767" s="13" t="n"/>
      <c r="M767" s="13" t="n"/>
      <c r="N767" s="13" t="n"/>
      <c r="O767" s="13" t="n"/>
      <c r="P767" s="13" t="n"/>
      <c r="Q767" s="13" t="n"/>
      <c r="R767" s="13" t="n"/>
      <c r="S767" s="13" t="n"/>
      <c r="T767" s="13" t="n"/>
      <c r="U767" s="13" t="n"/>
      <c r="V767" s="13" t="n"/>
      <c r="W767" s="13" t="n"/>
      <c r="X767" s="13" t="n"/>
      <c r="Y767" s="13" t="n"/>
      <c r="Z767" s="13" t="n"/>
    </row>
    <row r="768" ht="15.75" customHeight="1" s="303">
      <c r="A768" s="263" t="inlineStr">
        <is>
          <t>Чиркова Катерина Сергіївна</t>
        </is>
      </c>
      <c r="B768" s="263" t="inlineStr">
        <is>
          <t>асистент (сумісник)</t>
        </is>
      </c>
      <c r="C768" s="263" t="inlineStr">
        <is>
          <t>ІУС</t>
        </is>
      </c>
      <c r="D768" s="263" t="n"/>
      <c r="E768" s="264" t="n">
        <v>57192544647</v>
      </c>
      <c r="F768" s="265" t="n">
        <v>0</v>
      </c>
      <c r="G768" s="265" t="n">
        <v>1</v>
      </c>
      <c r="H768" s="265" t="n">
        <v>0</v>
      </c>
      <c r="I768" s="13" t="n"/>
      <c r="J768" s="13" t="n"/>
      <c r="K768" s="13" t="n"/>
      <c r="L768" s="13" t="n"/>
      <c r="M768" s="13" t="n"/>
      <c r="N768" s="13" t="n"/>
      <c r="O768" s="13" t="n"/>
      <c r="P768" s="13" t="n"/>
      <c r="Q768" s="13" t="n"/>
      <c r="R768" s="13" t="n"/>
      <c r="S768" s="13" t="n"/>
      <c r="T768" s="13" t="n"/>
      <c r="U768" s="13" t="n"/>
      <c r="V768" s="13" t="n"/>
      <c r="W768" s="13" t="n"/>
      <c r="X768" s="13" t="n"/>
      <c r="Y768" s="13" t="n"/>
      <c r="Z768" s="13" t="n"/>
    </row>
    <row r="769" ht="15.75" customHeight="1" s="303">
      <c r="A769" s="260" t="inlineStr">
        <is>
          <t>Чорна Ольга Сергіївна</t>
        </is>
      </c>
      <c r="B769" s="260" t="inlineStr">
        <is>
          <t>асистент</t>
        </is>
      </c>
      <c r="C769" s="260" t="inlineStr">
        <is>
          <t>СТ</t>
        </is>
      </c>
      <c r="D769" s="260" t="n"/>
      <c r="E769" s="261" t="n">
        <v>56976296000</v>
      </c>
      <c r="F769" s="262" t="n">
        <v>1</v>
      </c>
      <c r="G769" s="262" t="n">
        <v>3</v>
      </c>
      <c r="H769" s="262" t="n">
        <v>3</v>
      </c>
      <c r="I769" s="13" t="n"/>
      <c r="J769" s="13" t="n"/>
      <c r="K769" s="13" t="n"/>
      <c r="L769" s="13" t="n"/>
      <c r="M769" s="13" t="n"/>
      <c r="N769" s="13" t="n"/>
      <c r="O769" s="13" t="n"/>
      <c r="P769" s="13" t="n"/>
      <c r="Q769" s="13" t="n"/>
      <c r="R769" s="13" t="n"/>
      <c r="S769" s="13" t="n"/>
      <c r="T769" s="13" t="n"/>
      <c r="U769" s="13" t="n"/>
      <c r="V769" s="13" t="n"/>
      <c r="W769" s="13" t="n"/>
      <c r="X769" s="13" t="n"/>
      <c r="Y769" s="13" t="n"/>
      <c r="Z769" s="13" t="n"/>
    </row>
    <row r="770" ht="15.75" customHeight="1" s="303">
      <c r="A770" s="263" t="inlineStr">
        <is>
          <t>Чубукін Олександр Сергійович</t>
        </is>
      </c>
      <c r="B770" s="263" t="inlineStr">
        <is>
          <t>доцент</t>
        </is>
      </c>
      <c r="C770" s="263" t="inlineStr">
        <is>
          <t>Фіз.</t>
        </is>
      </c>
      <c r="D770" s="263" t="n"/>
      <c r="E770" s="265" t="n"/>
      <c r="F770" s="265" t="n">
        <v>0</v>
      </c>
      <c r="G770" s="265" t="n">
        <v>0</v>
      </c>
      <c r="H770" s="265" t="n">
        <v>0</v>
      </c>
      <c r="I770" s="13" t="n"/>
      <c r="J770" s="13" t="n"/>
      <c r="K770" s="13" t="n"/>
      <c r="L770" s="13" t="n"/>
      <c r="M770" s="13" t="n"/>
      <c r="N770" s="13" t="n"/>
      <c r="O770" s="13" t="n"/>
      <c r="P770" s="13" t="n"/>
      <c r="Q770" s="13" t="n"/>
      <c r="R770" s="13" t="n"/>
      <c r="S770" s="13" t="n"/>
      <c r="T770" s="13" t="n"/>
      <c r="U770" s="13" t="n"/>
      <c r="V770" s="13" t="n"/>
      <c r="W770" s="13" t="n"/>
      <c r="X770" s="13" t="n"/>
      <c r="Y770" s="13" t="n"/>
      <c r="Z770" s="13" t="n"/>
    </row>
    <row r="771" ht="15.75" customHeight="1" s="303">
      <c r="A771" s="260" t="inlineStr">
        <is>
          <t>Чугай Андрій Михайлович</t>
        </is>
      </c>
      <c r="B771" s="260" t="inlineStr">
        <is>
          <t>п/ф</t>
        </is>
      </c>
      <c r="C771" s="260" t="inlineStr">
        <is>
          <t>ІМІ</t>
        </is>
      </c>
      <c r="D771" s="260" t="n"/>
      <c r="E771" s="262" t="n"/>
      <c r="F771" s="262" t="n">
        <v>0</v>
      </c>
      <c r="G771" s="262" t="n">
        <v>0</v>
      </c>
      <c r="H771" s="262" t="n">
        <v>0</v>
      </c>
      <c r="I771" s="13" t="n"/>
      <c r="J771" s="13" t="n"/>
      <c r="K771" s="13" t="n"/>
      <c r="L771" s="13" t="n"/>
      <c r="M771" s="13" t="n"/>
      <c r="N771" s="13" t="n"/>
      <c r="O771" s="13" t="n"/>
      <c r="P771" s="13" t="n"/>
      <c r="Q771" s="13" t="n"/>
      <c r="R771" s="13" t="n"/>
      <c r="S771" s="13" t="n"/>
      <c r="T771" s="13" t="n"/>
      <c r="U771" s="13" t="n"/>
      <c r="V771" s="13" t="n"/>
      <c r="W771" s="13" t="n"/>
      <c r="X771" s="13" t="n"/>
      <c r="Y771" s="13" t="n"/>
      <c r="Z771" s="13" t="n"/>
    </row>
    <row r="772" ht="15.75" customHeight="1" s="303">
      <c r="A772" s="263" t="inlineStr">
        <is>
          <t>Чугуй Євген Анатолійович</t>
        </is>
      </c>
      <c r="B772" s="263" t="inlineStr">
        <is>
          <t>ст. викл.</t>
        </is>
      </c>
      <c r="C772" s="263" t="inlineStr">
        <is>
          <t>БМІ</t>
        </is>
      </c>
      <c r="D772" s="263" t="n"/>
      <c r="E772" s="264" t="n">
        <v>9532636100</v>
      </c>
      <c r="F772" s="265" t="n">
        <v>0</v>
      </c>
      <c r="G772" s="265" t="n">
        <v>1</v>
      </c>
      <c r="H772" s="265" t="n">
        <v>0</v>
      </c>
      <c r="I772" s="13" t="n"/>
      <c r="J772" s="13" t="n"/>
      <c r="K772" s="13" t="n"/>
      <c r="L772" s="13" t="n"/>
      <c r="M772" s="13" t="n"/>
      <c r="N772" s="13" t="n"/>
      <c r="O772" s="13" t="n"/>
      <c r="P772" s="13" t="n"/>
      <c r="Q772" s="13" t="n"/>
      <c r="R772" s="13" t="n"/>
      <c r="S772" s="13" t="n"/>
      <c r="T772" s="13" t="n"/>
      <c r="U772" s="13" t="n"/>
      <c r="V772" s="13" t="n"/>
      <c r="W772" s="13" t="n"/>
      <c r="X772" s="13" t="n"/>
      <c r="Y772" s="13" t="n"/>
      <c r="Z772" s="13" t="n"/>
    </row>
    <row r="773" ht="15.75" customHeight="1" s="303">
      <c r="A773" s="260" t="inlineStr">
        <is>
          <t>Чуканов Сергій Борисович</t>
        </is>
      </c>
      <c r="B773" s="260" t="inlineStr">
        <is>
          <t>асистент</t>
        </is>
      </c>
      <c r="C773" s="260" t="inlineStr">
        <is>
          <t>КІТАМ</t>
        </is>
      </c>
      <c r="D773" s="260" t="n"/>
      <c r="E773" s="262" t="n"/>
      <c r="F773" s="262" t="n">
        <v>0</v>
      </c>
      <c r="G773" s="262" t="n">
        <v>0</v>
      </c>
      <c r="H773" s="262" t="n">
        <v>0</v>
      </c>
      <c r="I773" s="13" t="n"/>
      <c r="J773" s="13" t="n"/>
      <c r="K773" s="13" t="n"/>
      <c r="L773" s="13" t="n"/>
      <c r="M773" s="13" t="n"/>
      <c r="N773" s="13" t="n"/>
      <c r="O773" s="13" t="n"/>
      <c r="P773" s="13" t="n"/>
      <c r="Q773" s="13" t="n"/>
      <c r="R773" s="13" t="n"/>
      <c r="S773" s="13" t="n"/>
      <c r="T773" s="13" t="n"/>
      <c r="U773" s="13" t="n"/>
      <c r="V773" s="13" t="n"/>
      <c r="W773" s="13" t="n"/>
      <c r="X773" s="13" t="n"/>
      <c r="Y773" s="13" t="n"/>
      <c r="Z773" s="13" t="n"/>
    </row>
    <row r="774" ht="15.75" customHeight="1" s="303">
      <c r="A774" s="263" t="inlineStr">
        <is>
          <t>Чумаков Володимир Іванович</t>
        </is>
      </c>
      <c r="B774" s="263" t="inlineStr">
        <is>
          <t>професор</t>
        </is>
      </c>
      <c r="C774" s="263" t="inlineStr">
        <is>
          <t>ПЕЕА</t>
        </is>
      </c>
      <c r="D774" s="263" t="n"/>
      <c r="E774" s="264" t="n">
        <v>7005972663</v>
      </c>
      <c r="F774" s="265" t="n">
        <v>3</v>
      </c>
      <c r="G774" s="265" t="n">
        <v>27</v>
      </c>
      <c r="H774" s="265" t="n">
        <v>17</v>
      </c>
      <c r="I774" s="13" t="n"/>
      <c r="J774" s="13" t="n"/>
      <c r="K774" s="13" t="n"/>
      <c r="L774" s="13" t="n"/>
      <c r="M774" s="13" t="n"/>
      <c r="N774" s="13" t="n"/>
      <c r="O774" s="13" t="n"/>
      <c r="P774" s="13" t="n"/>
      <c r="Q774" s="13" t="n"/>
      <c r="R774" s="13" t="n"/>
      <c r="S774" s="13" t="n"/>
      <c r="T774" s="13" t="n"/>
      <c r="U774" s="13" t="n"/>
      <c r="V774" s="13" t="n"/>
      <c r="W774" s="13" t="n"/>
      <c r="X774" s="13" t="n"/>
      <c r="Y774" s="13" t="n"/>
      <c r="Z774" s="13" t="n"/>
    </row>
    <row r="775" ht="15.75" customHeight="1" s="303">
      <c r="A775" s="260" t="inlineStr">
        <is>
          <t>Чумаченко Світлана Вікторівна</t>
        </is>
      </c>
      <c r="B775" s="260" t="inlineStr">
        <is>
          <t>зав. каф.</t>
        </is>
      </c>
      <c r="C775" s="260" t="inlineStr">
        <is>
          <t>АПОТ</t>
        </is>
      </c>
      <c r="D775" s="260" t="n"/>
      <c r="E775" s="261" t="n">
        <v>57188710840</v>
      </c>
      <c r="F775" s="262" t="n">
        <v>10</v>
      </c>
      <c r="G775" s="262" t="n">
        <v>89</v>
      </c>
      <c r="H775" s="262" t="n">
        <v>209</v>
      </c>
      <c r="I775" s="13" t="n"/>
      <c r="J775" s="13" t="n"/>
      <c r="K775" s="13" t="n"/>
      <c r="L775" s="13" t="n"/>
      <c r="M775" s="13" t="n"/>
      <c r="N775" s="13" t="n"/>
      <c r="O775" s="13" t="n"/>
      <c r="P775" s="13" t="n"/>
      <c r="Q775" s="13" t="n"/>
      <c r="R775" s="13" t="n"/>
      <c r="S775" s="13" t="n"/>
      <c r="T775" s="13" t="n"/>
      <c r="U775" s="13" t="n"/>
      <c r="V775" s="13" t="n"/>
      <c r="W775" s="13" t="n"/>
      <c r="X775" s="13" t="n"/>
      <c r="Y775" s="13" t="n"/>
      <c r="Z775" s="13" t="n"/>
    </row>
    <row r="776" ht="15.75" customHeight="1" s="303">
      <c r="A776" s="263" t="inlineStr">
        <is>
          <t>Чуприна Анастасія Сергіївна</t>
        </is>
      </c>
      <c r="B776" s="263" t="inlineStr">
        <is>
          <t>доцент</t>
        </is>
      </c>
      <c r="C776" s="263" t="inlineStr">
        <is>
          <t>ПІ</t>
        </is>
      </c>
      <c r="D776" s="263" t="n"/>
      <c r="E776" s="264" t="n">
        <v>57202997528</v>
      </c>
      <c r="F776" s="265" t="n">
        <v>6</v>
      </c>
      <c r="G776" s="265" t="n">
        <v>14</v>
      </c>
      <c r="H776" s="265" t="n">
        <v>71</v>
      </c>
      <c r="I776" s="13" t="n"/>
      <c r="J776" s="13" t="n"/>
      <c r="K776" s="13" t="n"/>
      <c r="L776" s="13" t="n"/>
      <c r="M776" s="13" t="n"/>
      <c r="N776" s="13" t="n"/>
      <c r="O776" s="13" t="n"/>
      <c r="P776" s="13" t="n"/>
      <c r="Q776" s="13" t="n"/>
      <c r="R776" s="13" t="n"/>
      <c r="S776" s="13" t="n"/>
      <c r="T776" s="13" t="n"/>
      <c r="U776" s="13" t="n"/>
      <c r="V776" s="13" t="n"/>
      <c r="W776" s="13" t="n"/>
      <c r="X776" s="13" t="n"/>
      <c r="Y776" s="13" t="n"/>
      <c r="Z776" s="13" t="n"/>
    </row>
    <row r="777" ht="15.75" customHeight="1" s="303">
      <c r="A777" s="260" t="inlineStr">
        <is>
          <t>Чуприна Олена Олексіївна</t>
        </is>
      </c>
      <c r="B777" s="260" t="inlineStr">
        <is>
          <t>ст. викл.</t>
        </is>
      </c>
      <c r="C777" s="260" t="inlineStr">
        <is>
          <t>МП</t>
        </is>
      </c>
      <c r="D777" s="260" t="n"/>
      <c r="E777" s="262" t="n"/>
      <c r="F777" s="262" t="n">
        <v>0</v>
      </c>
      <c r="G777" s="262" t="n">
        <v>0</v>
      </c>
      <c r="H777" s="262" t="n">
        <v>0</v>
      </c>
      <c r="I777" s="13" t="n"/>
      <c r="J777" s="13" t="n"/>
      <c r="K777" s="13" t="n"/>
      <c r="L777" s="13" t="n"/>
      <c r="M777" s="13" t="n"/>
      <c r="N777" s="13" t="n"/>
      <c r="O777" s="13" t="n"/>
      <c r="P777" s="13" t="n"/>
      <c r="Q777" s="13" t="n"/>
      <c r="R777" s="13" t="n"/>
      <c r="S777" s="13" t="n"/>
      <c r="T777" s="13" t="n"/>
      <c r="U777" s="13" t="n"/>
      <c r="V777" s="13" t="n"/>
      <c r="W777" s="13" t="n"/>
      <c r="X777" s="13" t="n"/>
      <c r="Y777" s="13" t="n"/>
      <c r="Z777" s="13" t="n"/>
    </row>
    <row r="778" ht="15.75" customHeight="1" s="303">
      <c r="A778" s="263" t="inlineStr">
        <is>
          <t>Чурілов Олександр Іванович</t>
        </is>
      </c>
      <c r="B778" s="263" t="inlineStr">
        <is>
          <t>доцент</t>
        </is>
      </c>
      <c r="C778" s="263" t="inlineStr">
        <is>
          <t>БМІ</t>
        </is>
      </c>
      <c r="D778" s="263" t="n"/>
      <c r="E778" s="265" t="n"/>
      <c r="F778" s="265" t="n">
        <v>0</v>
      </c>
      <c r="G778" s="265" t="n">
        <v>0</v>
      </c>
      <c r="H778" s="265" t="n">
        <v>0</v>
      </c>
      <c r="I778" s="13" t="n"/>
      <c r="J778" s="13" t="n"/>
      <c r="K778" s="13" t="n"/>
      <c r="L778" s="13" t="n"/>
      <c r="M778" s="13" t="n"/>
      <c r="N778" s="13" t="n"/>
      <c r="O778" s="13" t="n"/>
      <c r="P778" s="13" t="n"/>
      <c r="Q778" s="13" t="n"/>
      <c r="R778" s="13" t="n"/>
      <c r="S778" s="13" t="n"/>
      <c r="T778" s="13" t="n"/>
      <c r="U778" s="13" t="n"/>
      <c r="V778" s="13" t="n"/>
      <c r="W778" s="13" t="n"/>
      <c r="X778" s="13" t="n"/>
      <c r="Y778" s="13" t="n"/>
      <c r="Z778" s="13" t="n"/>
    </row>
    <row r="779" ht="15.75" customHeight="1" s="303">
      <c r="A779" s="260" t="inlineStr">
        <is>
          <t>Чурюмов Геннадій Іванович</t>
        </is>
      </c>
      <c r="B779" s="260" t="inlineStr">
        <is>
          <t>професор</t>
        </is>
      </c>
      <c r="C779" s="260" t="inlineStr">
        <is>
          <t>ФОЕТ</t>
        </is>
      </c>
      <c r="D779" s="260" t="n"/>
      <c r="E779" s="261" t="n">
        <v>6602781297</v>
      </c>
      <c r="F779" s="262" t="n">
        <v>5</v>
      </c>
      <c r="G779" s="262" t="n">
        <v>70</v>
      </c>
      <c r="H779" s="262" t="n">
        <v>79</v>
      </c>
      <c r="I779" s="13" t="n"/>
      <c r="J779" s="13" t="n"/>
      <c r="K779" s="13" t="n"/>
      <c r="L779" s="13" t="n"/>
      <c r="M779" s="13" t="n"/>
      <c r="N779" s="13" t="n"/>
      <c r="O779" s="13" t="n"/>
      <c r="P779" s="13" t="n"/>
      <c r="Q779" s="13" t="n"/>
      <c r="R779" s="13" t="n"/>
      <c r="S779" s="13" t="n"/>
      <c r="T779" s="13" t="n"/>
      <c r="U779" s="13" t="n"/>
      <c r="V779" s="13" t="n"/>
      <c r="W779" s="13" t="n"/>
      <c r="X779" s="13" t="n"/>
      <c r="Y779" s="13" t="n"/>
      <c r="Z779" s="13" t="n"/>
    </row>
    <row r="780" ht="15.75" customHeight="1" s="303">
      <c r="A780" s="263" t="inlineStr">
        <is>
          <t>Шакурова Тетяна Віікторівна</t>
        </is>
      </c>
      <c r="B780" s="263" t="inlineStr">
        <is>
          <t>асистент</t>
        </is>
      </c>
      <c r="C780" s="263" t="inlineStr">
        <is>
          <t>МСТ</t>
        </is>
      </c>
      <c r="D780" s="263" t="n"/>
      <c r="E780" s="265" t="n"/>
      <c r="F780" s="265" t="n">
        <v>0</v>
      </c>
      <c r="G780" s="265" t="n">
        <v>0</v>
      </c>
      <c r="H780" s="265" t="n">
        <v>0</v>
      </c>
      <c r="I780" s="13" t="n"/>
      <c r="J780" s="13" t="n"/>
      <c r="K780" s="13" t="n"/>
      <c r="L780" s="13" t="n"/>
      <c r="M780" s="13" t="n"/>
      <c r="N780" s="13" t="n"/>
      <c r="O780" s="13" t="n"/>
      <c r="P780" s="13" t="n"/>
      <c r="Q780" s="13" t="n"/>
      <c r="R780" s="13" t="n"/>
      <c r="S780" s="13" t="n"/>
      <c r="T780" s="13" t="n"/>
      <c r="U780" s="13" t="n"/>
      <c r="V780" s="13" t="n"/>
      <c r="W780" s="13" t="n"/>
      <c r="X780" s="13" t="n"/>
      <c r="Y780" s="13" t="n"/>
      <c r="Z780" s="13" t="n"/>
    </row>
    <row r="781" ht="15.75" customHeight="1" s="303">
      <c r="A781" s="260" t="inlineStr">
        <is>
          <t>Шалаєва Вікторія Володимирівна</t>
        </is>
      </c>
      <c r="B781" s="260" t="inlineStr">
        <is>
          <t>ст. викл.</t>
        </is>
      </c>
      <c r="C781" s="260" t="inlineStr">
        <is>
          <t>ІМ</t>
        </is>
      </c>
      <c r="D781" s="260" t="n"/>
      <c r="E781" s="262" t="n"/>
      <c r="F781" s="262" t="n">
        <v>0</v>
      </c>
      <c r="G781" s="262" t="n">
        <v>0</v>
      </c>
      <c r="H781" s="262" t="n">
        <v>0</v>
      </c>
      <c r="I781" s="13" t="n"/>
      <c r="J781" s="13" t="n"/>
      <c r="K781" s="13" t="n"/>
      <c r="L781" s="13" t="n"/>
      <c r="M781" s="13" t="n"/>
      <c r="N781" s="13" t="n"/>
      <c r="O781" s="13" t="n"/>
      <c r="P781" s="13" t="n"/>
      <c r="Q781" s="13" t="n"/>
      <c r="R781" s="13" t="n"/>
      <c r="S781" s="13" t="n"/>
      <c r="T781" s="13" t="n"/>
      <c r="U781" s="13" t="n"/>
      <c r="V781" s="13" t="n"/>
      <c r="W781" s="13" t="n"/>
      <c r="X781" s="13" t="n"/>
      <c r="Y781" s="13" t="n"/>
      <c r="Z781" s="13" t="n"/>
    </row>
    <row r="782" ht="15.75" customHeight="1" s="303">
      <c r="A782" s="263" t="inlineStr">
        <is>
          <t>Шаповалов Сергій Вікторович</t>
        </is>
      </c>
      <c r="B782" s="263" t="inlineStr">
        <is>
          <t>доцент</t>
        </is>
      </c>
      <c r="C782" s="263" t="inlineStr">
        <is>
          <t>МІРЕС</t>
        </is>
      </c>
      <c r="D782" s="263" t="n"/>
      <c r="E782" s="264" t="n">
        <v>57210095482</v>
      </c>
      <c r="F782" s="265" t="n">
        <v>0</v>
      </c>
      <c r="G782" s="265" t="n">
        <v>2</v>
      </c>
      <c r="H782" s="265" t="n">
        <v>0</v>
      </c>
      <c r="I782" s="13" t="n"/>
      <c r="J782" s="13" t="n"/>
      <c r="K782" s="13" t="n"/>
      <c r="L782" s="13" t="n"/>
      <c r="M782" s="13" t="n"/>
      <c r="N782" s="13" t="n"/>
      <c r="O782" s="13" t="n"/>
      <c r="P782" s="13" t="n"/>
      <c r="Q782" s="13" t="n"/>
      <c r="R782" s="13" t="n"/>
      <c r="S782" s="13" t="n"/>
      <c r="T782" s="13" t="n"/>
      <c r="U782" s="13" t="n"/>
      <c r="V782" s="13" t="n"/>
      <c r="W782" s="13" t="n"/>
      <c r="X782" s="13" t="n"/>
      <c r="Y782" s="13" t="n"/>
      <c r="Z782" s="13" t="n"/>
    </row>
    <row r="783" ht="15.75" customHeight="1" s="303">
      <c r="A783" s="260" t="inlineStr">
        <is>
          <t>Шаповалова Анастасія Сергіївна</t>
        </is>
      </c>
      <c r="B783" s="260" t="inlineStr">
        <is>
          <t>асистент</t>
        </is>
      </c>
      <c r="C783" s="260" t="inlineStr">
        <is>
          <t>ІКІ</t>
        </is>
      </c>
      <c r="D783" s="260" t="n"/>
      <c r="E783" s="261" t="n">
        <v>57207779807</v>
      </c>
      <c r="F783" s="262" t="n">
        <v>3</v>
      </c>
      <c r="G783" s="262" t="n">
        <v>12</v>
      </c>
      <c r="H783" s="262" t="n">
        <v>22</v>
      </c>
      <c r="I783" s="13" t="n"/>
      <c r="J783" s="13" t="n"/>
      <c r="K783" s="13" t="n"/>
      <c r="L783" s="13" t="n"/>
      <c r="M783" s="13" t="n"/>
      <c r="N783" s="13" t="n"/>
      <c r="O783" s="13" t="n"/>
      <c r="P783" s="13" t="n"/>
      <c r="Q783" s="13" t="n"/>
      <c r="R783" s="13" t="n"/>
      <c r="S783" s="13" t="n"/>
      <c r="T783" s="13" t="n"/>
      <c r="U783" s="13" t="n"/>
      <c r="V783" s="13" t="n"/>
      <c r="W783" s="13" t="n"/>
      <c r="X783" s="13" t="n"/>
      <c r="Y783" s="13" t="n"/>
      <c r="Z783" s="13" t="n"/>
    </row>
    <row r="784" ht="15.75" customHeight="1" s="303">
      <c r="A784" s="263" t="inlineStr">
        <is>
          <t>Шарапова Олена Віталіївна</t>
        </is>
      </c>
      <c r="B784" s="263" t="inlineStr">
        <is>
          <t>доцент (сумісник)</t>
        </is>
      </c>
      <c r="C784" s="263" t="inlineStr">
        <is>
          <t>КРіСТЗІ</t>
        </is>
      </c>
      <c r="D784" s="263" t="n"/>
      <c r="E784" s="264" t="n">
        <v>57200139266</v>
      </c>
      <c r="F784" s="265" t="n">
        <v>1</v>
      </c>
      <c r="G784" s="265" t="n">
        <v>6</v>
      </c>
      <c r="H784" s="265" t="n">
        <v>7</v>
      </c>
      <c r="I784" s="13" t="n"/>
      <c r="J784" s="13" t="n"/>
      <c r="K784" s="13" t="n"/>
      <c r="L784" s="13" t="n"/>
      <c r="M784" s="13" t="n"/>
      <c r="N784" s="13" t="n"/>
      <c r="O784" s="13" t="n"/>
      <c r="P784" s="13" t="n"/>
      <c r="Q784" s="13" t="n"/>
      <c r="R784" s="13" t="n"/>
      <c r="S784" s="13" t="n"/>
      <c r="T784" s="13" t="n"/>
      <c r="U784" s="13" t="n"/>
      <c r="V784" s="13" t="n"/>
      <c r="W784" s="13" t="n"/>
      <c r="X784" s="13" t="n"/>
      <c r="Y784" s="13" t="n"/>
      <c r="Z784" s="13" t="n"/>
    </row>
    <row r="785" ht="15.75" customHeight="1" s="303">
      <c r="A785" s="260" t="inlineStr">
        <is>
          <t>Шафоростов Михайло Олександрович</t>
        </is>
      </c>
      <c r="B785" s="260" t="inlineStr">
        <is>
          <t>асистент</t>
        </is>
      </c>
      <c r="C785" s="260" t="inlineStr">
        <is>
          <t>БІТ</t>
        </is>
      </c>
      <c r="D785" s="260" t="n"/>
      <c r="E785" s="262" t="n"/>
      <c r="F785" s="262" t="n">
        <v>0</v>
      </c>
      <c r="G785" s="262" t="n">
        <v>0</v>
      </c>
      <c r="H785" s="262" t="n">
        <v>0</v>
      </c>
      <c r="I785" s="13" t="n"/>
      <c r="J785" s="13" t="n"/>
      <c r="K785" s="13" t="n"/>
      <c r="L785" s="13" t="n"/>
      <c r="M785" s="13" t="n"/>
      <c r="N785" s="13" t="n"/>
      <c r="O785" s="13" t="n"/>
      <c r="P785" s="13" t="n"/>
      <c r="Q785" s="13" t="n"/>
      <c r="R785" s="13" t="n"/>
      <c r="S785" s="13" t="n"/>
      <c r="T785" s="13" t="n"/>
      <c r="U785" s="13" t="n"/>
      <c r="V785" s="13" t="n"/>
      <c r="W785" s="13" t="n"/>
      <c r="X785" s="13" t="n"/>
      <c r="Y785" s="13" t="n"/>
      <c r="Z785" s="13" t="n"/>
    </row>
    <row r="786" ht="15.75" customHeight="1" s="303">
      <c r="A786" s="263" t="inlineStr">
        <is>
          <t>Шафроненко Аліна Юріївна</t>
        </is>
      </c>
      <c r="B786" s="263" t="inlineStr">
        <is>
          <t>доцент</t>
        </is>
      </c>
      <c r="C786" s="263" t="inlineStr">
        <is>
          <t>Інф.</t>
        </is>
      </c>
      <c r="D786" s="263" t="n"/>
      <c r="E786" s="264" t="n">
        <v>57204559813</v>
      </c>
      <c r="F786" s="265" t="n">
        <v>2</v>
      </c>
      <c r="G786" s="265" t="n">
        <v>13</v>
      </c>
      <c r="H786" s="265" t="n">
        <v>16</v>
      </c>
      <c r="I786" s="13" t="n"/>
      <c r="J786" s="13" t="n"/>
      <c r="K786" s="13" t="n"/>
      <c r="L786" s="13" t="n"/>
      <c r="M786" s="13" t="n"/>
      <c r="N786" s="13" t="n"/>
      <c r="O786" s="13" t="n"/>
      <c r="P786" s="13" t="n"/>
      <c r="Q786" s="13" t="n"/>
      <c r="R786" s="13" t="n"/>
      <c r="S786" s="13" t="n"/>
      <c r="T786" s="13" t="n"/>
      <c r="U786" s="13" t="n"/>
      <c r="V786" s="13" t="n"/>
      <c r="W786" s="13" t="n"/>
      <c r="X786" s="13" t="n"/>
      <c r="Y786" s="13" t="n"/>
      <c r="Z786" s="13" t="n"/>
    </row>
    <row r="787" ht="15.75" customHeight="1" s="303">
      <c r="A787" s="260" t="inlineStr">
        <is>
          <t>Шевченко Олександр Юрійович</t>
        </is>
      </c>
      <c r="B787" s="260" t="inlineStr">
        <is>
          <t>доцент</t>
        </is>
      </c>
      <c r="C787" s="260" t="inlineStr">
        <is>
          <t>ШІ</t>
        </is>
      </c>
      <c r="D787" s="260" t="n"/>
      <c r="E787" s="261" t="n">
        <v>56124744100</v>
      </c>
      <c r="F787" s="262" t="n">
        <v>1</v>
      </c>
      <c r="G787" s="262" t="n">
        <v>2</v>
      </c>
      <c r="H787" s="262" t="n">
        <v>12</v>
      </c>
      <c r="I787" s="13" t="n"/>
      <c r="J787" s="13" t="n"/>
      <c r="K787" s="13" t="n"/>
      <c r="L787" s="13" t="n"/>
      <c r="M787" s="13" t="n"/>
      <c r="N787" s="13" t="n"/>
      <c r="O787" s="13" t="n"/>
      <c r="P787" s="13" t="n"/>
      <c r="Q787" s="13" t="n"/>
      <c r="R787" s="13" t="n"/>
      <c r="S787" s="13" t="n"/>
      <c r="T787" s="13" t="n"/>
      <c r="U787" s="13" t="n"/>
      <c r="V787" s="13" t="n"/>
      <c r="W787" s="13" t="n"/>
      <c r="X787" s="13" t="n"/>
      <c r="Y787" s="13" t="n"/>
      <c r="Z787" s="13" t="n"/>
    </row>
    <row r="788" ht="15.75" customHeight="1" s="303">
      <c r="A788" s="263" t="inlineStr">
        <is>
          <t>Шевченко Олена Леонідівна</t>
        </is>
      </c>
      <c r="B788" s="263" t="inlineStr">
        <is>
          <t>доцент</t>
        </is>
      </c>
      <c r="C788" s="263" t="inlineStr">
        <is>
          <t>ПІ</t>
        </is>
      </c>
      <c r="D788" s="263" t="n"/>
      <c r="E788" s="265" t="n"/>
      <c r="F788" s="265" t="n">
        <v>0</v>
      </c>
      <c r="G788" s="265" t="n">
        <v>0</v>
      </c>
      <c r="H788" s="265" t="n">
        <v>0</v>
      </c>
      <c r="I788" s="13" t="n"/>
      <c r="J788" s="13" t="n"/>
      <c r="K788" s="13" t="n"/>
      <c r="L788" s="13" t="n"/>
      <c r="M788" s="13" t="n"/>
      <c r="N788" s="13" t="n"/>
      <c r="O788" s="13" t="n"/>
      <c r="P788" s="13" t="n"/>
      <c r="Q788" s="13" t="n"/>
      <c r="R788" s="13" t="n"/>
      <c r="S788" s="13" t="n"/>
      <c r="T788" s="13" t="n"/>
      <c r="U788" s="13" t="n"/>
      <c r="V788" s="13" t="n"/>
      <c r="W788" s="13" t="n"/>
      <c r="X788" s="13" t="n"/>
      <c r="Y788" s="13" t="n"/>
      <c r="Z788" s="13" t="n"/>
    </row>
    <row r="789" ht="15.75" customHeight="1" s="303">
      <c r="A789" s="260" t="inlineStr">
        <is>
          <t>Шевченко Ольга Юріївна</t>
        </is>
      </c>
      <c r="B789" s="260" t="inlineStr">
        <is>
          <t>асистент</t>
        </is>
      </c>
      <c r="C789" s="260" t="inlineStr">
        <is>
          <t>АПОТ</t>
        </is>
      </c>
      <c r="D789" s="260" t="n"/>
      <c r="E789" s="261" t="n">
        <v>57217113510</v>
      </c>
      <c r="F789" s="262" t="n">
        <v>1</v>
      </c>
      <c r="G789" s="262" t="n">
        <v>4</v>
      </c>
      <c r="H789" s="262" t="n">
        <v>1</v>
      </c>
      <c r="I789" s="13" t="n"/>
      <c r="J789" s="13" t="n"/>
      <c r="K789" s="13" t="n"/>
      <c r="L789" s="13" t="n"/>
      <c r="M789" s="13" t="n"/>
      <c r="N789" s="13" t="n"/>
      <c r="O789" s="13" t="n"/>
      <c r="P789" s="13" t="n"/>
      <c r="Q789" s="13" t="n"/>
      <c r="R789" s="13" t="n"/>
      <c r="S789" s="13" t="n"/>
      <c r="T789" s="13" t="n"/>
      <c r="U789" s="13" t="n"/>
      <c r="V789" s="13" t="n"/>
      <c r="W789" s="13" t="n"/>
      <c r="X789" s="13" t="n"/>
      <c r="Y789" s="13" t="n"/>
      <c r="Z789" s="13" t="n"/>
    </row>
    <row r="790" ht="15.75" customHeight="1" s="303">
      <c r="A790" s="263" t="inlineStr">
        <is>
          <t>Шейко Ірина Анатоліївна</t>
        </is>
      </c>
      <c r="B790" s="263" t="inlineStr">
        <is>
          <t>доцент</t>
        </is>
      </c>
      <c r="C790" s="263" t="inlineStr">
        <is>
          <t>ЕК</t>
        </is>
      </c>
      <c r="D790" s="263" t="n"/>
      <c r="E790" s="264" t="n">
        <v>57210344486</v>
      </c>
      <c r="F790" s="265" t="n">
        <v>1</v>
      </c>
      <c r="G790" s="265" t="n">
        <v>1</v>
      </c>
      <c r="H790" s="265" t="n">
        <v>1</v>
      </c>
      <c r="I790" s="13" t="n"/>
      <c r="J790" s="13" t="n"/>
      <c r="K790" s="13" t="n"/>
      <c r="L790" s="13" t="n"/>
      <c r="M790" s="13" t="n"/>
      <c r="N790" s="13" t="n"/>
      <c r="O790" s="13" t="n"/>
      <c r="P790" s="13" t="n"/>
      <c r="Q790" s="13" t="n"/>
      <c r="R790" s="13" t="n"/>
      <c r="S790" s="13" t="n"/>
      <c r="T790" s="13" t="n"/>
      <c r="U790" s="13" t="n"/>
      <c r="V790" s="13" t="n"/>
      <c r="W790" s="13" t="n"/>
      <c r="X790" s="13" t="n"/>
      <c r="Y790" s="13" t="n"/>
      <c r="Z790" s="13" t="n"/>
    </row>
    <row r="791" ht="15.75" customHeight="1" s="303">
      <c r="A791" s="260" t="inlineStr">
        <is>
          <t>Шейко Сергій Олександрович</t>
        </is>
      </c>
      <c r="B791" s="260" t="inlineStr">
        <is>
          <t>доцент</t>
        </is>
      </c>
      <c r="C791" s="260" t="inlineStr">
        <is>
          <t>МІРЕС</t>
        </is>
      </c>
      <c r="D791" s="260" t="n"/>
      <c r="E791" s="261" t="n">
        <v>57202799599</v>
      </c>
      <c r="F791" s="262" t="n">
        <v>5</v>
      </c>
      <c r="G791" s="262" t="n">
        <v>19</v>
      </c>
      <c r="H791" s="262" t="n">
        <v>48</v>
      </c>
      <c r="I791" s="13" t="n"/>
      <c r="J791" s="13" t="n"/>
      <c r="K791" s="13" t="n"/>
      <c r="L791" s="13" t="n"/>
      <c r="M791" s="13" t="n"/>
      <c r="N791" s="13" t="n"/>
      <c r="O791" s="13" t="n"/>
      <c r="P791" s="13" t="n"/>
      <c r="Q791" s="13" t="n"/>
      <c r="R791" s="13" t="n"/>
      <c r="S791" s="13" t="n"/>
      <c r="T791" s="13" t="n"/>
      <c r="U791" s="13" t="n"/>
      <c r="V791" s="13" t="n"/>
      <c r="W791" s="13" t="n"/>
      <c r="X791" s="13" t="n"/>
      <c r="Y791" s="13" t="n"/>
      <c r="Z791" s="13" t="n"/>
    </row>
    <row r="792" ht="15.75" customHeight="1" s="303">
      <c r="A792" s="263" t="inlineStr">
        <is>
          <t>Шергін Вадим Леонідович</t>
        </is>
      </c>
      <c r="B792" s="263" t="inlineStr">
        <is>
          <t>доцент</t>
        </is>
      </c>
      <c r="C792" s="263" t="inlineStr">
        <is>
          <t>ШІ</t>
        </is>
      </c>
      <c r="D792" s="263" t="n"/>
      <c r="E792" s="264" t="n">
        <v>57201728980</v>
      </c>
      <c r="F792" s="265" t="n">
        <v>2</v>
      </c>
      <c r="G792" s="265" t="n">
        <v>11</v>
      </c>
      <c r="H792" s="265" t="n">
        <v>19</v>
      </c>
      <c r="I792" s="13" t="n"/>
      <c r="J792" s="13" t="n"/>
      <c r="K792" s="13" t="n"/>
      <c r="L792" s="13" t="n"/>
      <c r="M792" s="13" t="n"/>
      <c r="N792" s="13" t="n"/>
      <c r="O792" s="13" t="n"/>
      <c r="P792" s="13" t="n"/>
      <c r="Q792" s="13" t="n"/>
      <c r="R792" s="13" t="n"/>
      <c r="S792" s="13" t="n"/>
      <c r="T792" s="13" t="n"/>
      <c r="U792" s="13" t="n"/>
      <c r="V792" s="13" t="n"/>
      <c r="W792" s="13" t="n"/>
      <c r="X792" s="13" t="n"/>
      <c r="Y792" s="13" t="n"/>
      <c r="Z792" s="13" t="n"/>
    </row>
    <row r="793" ht="15.75" customHeight="1" s="303">
      <c r="A793" s="260" t="inlineStr">
        <is>
          <t>Шеховцов Сергій Борисович</t>
        </is>
      </c>
      <c r="B793" s="260" t="inlineStr">
        <is>
          <t>доцент</t>
        </is>
      </c>
      <c r="C793" s="260" t="inlineStr">
        <is>
          <t>СТ</t>
        </is>
      </c>
      <c r="D793" s="260" t="n"/>
      <c r="E793" s="261" t="n">
        <v>26431566700</v>
      </c>
      <c r="F793" s="262" t="n">
        <v>3</v>
      </c>
      <c r="G793" s="262" t="n">
        <v>11</v>
      </c>
      <c r="H793" s="262" t="n">
        <v>47</v>
      </c>
      <c r="I793" s="13" t="n"/>
      <c r="J793" s="13" t="n"/>
      <c r="K793" s="13" t="n"/>
      <c r="L793" s="13" t="n"/>
      <c r="M793" s="13" t="n"/>
      <c r="N793" s="13" t="n"/>
      <c r="O793" s="13" t="n"/>
      <c r="P793" s="13" t="n"/>
      <c r="Q793" s="13" t="n"/>
      <c r="R793" s="13" t="n"/>
      <c r="S793" s="13" t="n"/>
      <c r="T793" s="13" t="n"/>
      <c r="U793" s="13" t="n"/>
      <c r="V793" s="13" t="n"/>
      <c r="W793" s="13" t="n"/>
      <c r="X793" s="13" t="n"/>
      <c r="Y793" s="13" t="n"/>
      <c r="Z793" s="13" t="n"/>
    </row>
    <row r="794" ht="15.75" customHeight="1" s="303">
      <c r="A794" s="263" t="inlineStr">
        <is>
          <t>Шеховцова Вікторія Іванівна</t>
        </is>
      </c>
      <c r="B794" s="263" t="inlineStr">
        <is>
          <t>доцент</t>
        </is>
      </c>
      <c r="C794" s="263" t="inlineStr">
        <is>
          <t>ІУС</t>
        </is>
      </c>
      <c r="D794" s="263" t="n"/>
      <c r="E794" s="265" t="n"/>
      <c r="F794" s="265" t="n">
        <v>0</v>
      </c>
      <c r="G794" s="265" t="n">
        <v>0</v>
      </c>
      <c r="H794" s="265" t="n">
        <v>0</v>
      </c>
      <c r="I794" s="13" t="n"/>
      <c r="J794" s="13" t="n"/>
      <c r="K794" s="13" t="n"/>
      <c r="L794" s="13" t="n"/>
      <c r="M794" s="13" t="n"/>
      <c r="N794" s="13" t="n"/>
      <c r="O794" s="13" t="n"/>
      <c r="P794" s="13" t="n"/>
      <c r="Q794" s="13" t="n"/>
      <c r="R794" s="13" t="n"/>
      <c r="S794" s="13" t="n"/>
      <c r="T794" s="13" t="n"/>
      <c r="U794" s="13" t="n"/>
      <c r="V794" s="13" t="n"/>
      <c r="W794" s="13" t="n"/>
      <c r="X794" s="13" t="n"/>
      <c r="Y794" s="13" t="n"/>
      <c r="Z794" s="13" t="n"/>
    </row>
    <row r="795" ht="15.75" customHeight="1" s="303">
      <c r="A795" s="260" t="inlineStr">
        <is>
          <t>Шеховцова Дарія Дмитрівна</t>
        </is>
      </c>
      <c r="B795" s="260" t="inlineStr">
        <is>
          <t>доцент</t>
        </is>
      </c>
      <c r="C795" s="260" t="inlineStr">
        <is>
          <t>ЕК</t>
        </is>
      </c>
      <c r="D795" s="260" t="n"/>
      <c r="E795" s="262" t="n"/>
      <c r="F795" s="262" t="n">
        <v>0</v>
      </c>
      <c r="G795" s="262" t="n">
        <v>0</v>
      </c>
      <c r="H795" s="262" t="n">
        <v>0</v>
      </c>
      <c r="I795" s="13" t="n"/>
      <c r="J795" s="13" t="n"/>
      <c r="K795" s="13" t="n"/>
      <c r="L795" s="13" t="n"/>
      <c r="M795" s="13" t="n"/>
      <c r="N795" s="13" t="n"/>
      <c r="O795" s="13" t="n"/>
      <c r="P795" s="13" t="n"/>
      <c r="Q795" s="13" t="n"/>
      <c r="R795" s="13" t="n"/>
      <c r="S795" s="13" t="n"/>
      <c r="T795" s="13" t="n"/>
      <c r="U795" s="13" t="n"/>
      <c r="V795" s="13" t="n"/>
      <c r="W795" s="13" t="n"/>
      <c r="X795" s="13" t="n"/>
      <c r="Y795" s="13" t="n"/>
      <c r="Z795" s="13" t="n"/>
    </row>
    <row r="796" ht="15.75" customHeight="1" s="303">
      <c r="A796" s="270" t="inlineStr">
        <is>
          <t>Широкопетлєва Марія Сергіївна</t>
        </is>
      </c>
      <c r="B796" s="270" t="inlineStr">
        <is>
          <t>ст. викл.</t>
        </is>
      </c>
      <c r="C796" s="270" t="inlineStr">
        <is>
          <t>ПІ</t>
        </is>
      </c>
      <c r="D796" s="270" t="n"/>
      <c r="E796" s="271" t="n">
        <v>57207771344</v>
      </c>
      <c r="F796" s="272" t="n">
        <v>1</v>
      </c>
      <c r="G796" s="272" t="n">
        <v>5</v>
      </c>
      <c r="H796" s="272" t="n">
        <v>2</v>
      </c>
      <c r="I796" s="13" t="n"/>
      <c r="J796" s="13" t="n"/>
      <c r="K796" s="13" t="n"/>
      <c r="L796" s="13" t="n"/>
      <c r="M796" s="13" t="n"/>
      <c r="N796" s="13" t="n"/>
      <c r="O796" s="13" t="n"/>
      <c r="P796" s="13" t="n"/>
      <c r="Q796" s="13" t="n"/>
      <c r="R796" s="13" t="n"/>
      <c r="S796" s="13" t="n"/>
      <c r="T796" s="13" t="n"/>
      <c r="U796" s="13" t="n"/>
      <c r="V796" s="13" t="n"/>
      <c r="W796" s="13" t="n"/>
      <c r="X796" s="13" t="n"/>
      <c r="Y796" s="13" t="n"/>
      <c r="Z796" s="13" t="n"/>
    </row>
    <row r="797" ht="15.75" customHeight="1" s="303">
      <c r="A797" s="260" t="inlineStr">
        <is>
          <t>Ширяєв Андрій Володимирович</t>
        </is>
      </c>
      <c r="B797" s="260" t="inlineStr">
        <is>
          <t>доцент</t>
        </is>
      </c>
      <c r="C797" s="260" t="inlineStr">
        <is>
          <t>ІМІ</t>
        </is>
      </c>
      <c r="D797" s="260" t="n"/>
      <c r="E797" s="261" t="n">
        <v>55225551300</v>
      </c>
      <c r="F797" s="262" t="n">
        <v>0</v>
      </c>
      <c r="G797" s="262" t="n">
        <v>1</v>
      </c>
      <c r="H797" s="262" t="n">
        <v>0</v>
      </c>
      <c r="I797" s="13" t="n"/>
      <c r="J797" s="13" t="n"/>
      <c r="K797" s="13" t="n"/>
      <c r="L797" s="13" t="n"/>
      <c r="M797" s="13" t="n"/>
      <c r="N797" s="13" t="n"/>
      <c r="O797" s="13" t="n"/>
      <c r="P797" s="13" t="n"/>
      <c r="Q797" s="13" t="n"/>
      <c r="R797" s="13" t="n"/>
      <c r="S797" s="13" t="n"/>
      <c r="T797" s="13" t="n"/>
      <c r="U797" s="13" t="n"/>
      <c r="V797" s="13" t="n"/>
      <c r="W797" s="13" t="n"/>
      <c r="X797" s="13" t="n"/>
      <c r="Y797" s="13" t="n"/>
      <c r="Z797" s="13" t="n"/>
    </row>
    <row r="798" ht="15.75" customHeight="1" s="303">
      <c r="A798" s="263" t="inlineStr">
        <is>
          <t>Шкіль Олександр Сергійович</t>
        </is>
      </c>
      <c r="B798" s="263" t="inlineStr">
        <is>
          <t>доцент</t>
        </is>
      </c>
      <c r="C798" s="263" t="inlineStr">
        <is>
          <t>АПОТ</t>
        </is>
      </c>
      <c r="D798" s="263" t="n"/>
      <c r="E798" s="264" t="n">
        <v>6506160916</v>
      </c>
      <c r="F798" s="265" t="n">
        <v>3</v>
      </c>
      <c r="G798" s="265" t="n">
        <v>18</v>
      </c>
      <c r="H798" s="265" t="n">
        <v>16</v>
      </c>
      <c r="I798" s="13" t="n"/>
      <c r="J798" s="13" t="n"/>
      <c r="K798" s="13" t="n"/>
      <c r="L798" s="13" t="n"/>
      <c r="M798" s="13" t="n"/>
      <c r="N798" s="13" t="n"/>
      <c r="O798" s="13" t="n"/>
      <c r="P798" s="13" t="n"/>
      <c r="Q798" s="13" t="n"/>
      <c r="R798" s="13" t="n"/>
      <c r="S798" s="13" t="n"/>
      <c r="T798" s="13" t="n"/>
      <c r="U798" s="13" t="n"/>
      <c r="V798" s="13" t="n"/>
      <c r="W798" s="13" t="n"/>
      <c r="X798" s="13" t="n"/>
      <c r="Y798" s="13" t="n"/>
      <c r="Z798" s="13" t="n"/>
    </row>
    <row r="799" ht="15.75" customHeight="1" s="303">
      <c r="A799" s="260" t="inlineStr">
        <is>
          <t>Шматко Олександр Віталійович</t>
        </is>
      </c>
      <c r="B799" s="260" t="inlineStr">
        <is>
          <t>доцент (сумісник)</t>
        </is>
      </c>
      <c r="C799" s="260" t="inlineStr">
        <is>
          <t>ЕОМ</t>
        </is>
      </c>
      <c r="D799" s="260" t="n"/>
      <c r="E799" s="261" t="n">
        <v>6602623478</v>
      </c>
      <c r="F799" s="262" t="n">
        <v>3</v>
      </c>
      <c r="G799" s="262" t="n">
        <v>8</v>
      </c>
      <c r="H799" s="262" t="n">
        <v>32</v>
      </c>
      <c r="I799" s="13" t="n"/>
      <c r="J799" s="13" t="n"/>
      <c r="K799" s="13" t="n"/>
      <c r="L799" s="13" t="n"/>
      <c r="M799" s="13" t="n"/>
      <c r="N799" s="13" t="n"/>
      <c r="O799" s="13" t="n"/>
      <c r="P799" s="13" t="n"/>
      <c r="Q799" s="13" t="n"/>
      <c r="R799" s="13" t="n"/>
      <c r="S799" s="13" t="n"/>
      <c r="T799" s="13" t="n"/>
      <c r="U799" s="13" t="n"/>
      <c r="V799" s="13" t="n"/>
      <c r="W799" s="13" t="n"/>
      <c r="X799" s="13" t="n"/>
      <c r="Y799" s="13" t="n"/>
      <c r="Z799" s="13" t="n"/>
    </row>
    <row r="800" ht="15.75" customHeight="1" s="303">
      <c r="A800" s="263" t="inlineStr">
        <is>
          <t>Шостак Богдан Олексійович</t>
        </is>
      </c>
      <c r="B800" s="263" t="inlineStr">
        <is>
          <t>асистент (сумісник)</t>
        </is>
      </c>
      <c r="C800" s="263" t="inlineStr">
        <is>
          <t>КІТАМ</t>
        </is>
      </c>
      <c r="D800" s="263" t="n"/>
      <c r="E800" s="264" t="n">
        <v>57216335450</v>
      </c>
      <c r="F800" s="265" t="n">
        <v>1</v>
      </c>
      <c r="G800" s="265" t="n">
        <v>2</v>
      </c>
      <c r="H800" s="265" t="n">
        <v>1</v>
      </c>
      <c r="I800" s="13" t="n"/>
      <c r="J800" s="13" t="n"/>
      <c r="K800" s="13" t="n"/>
      <c r="L800" s="13" t="n"/>
      <c r="M800" s="13" t="n"/>
      <c r="N800" s="13" t="n"/>
      <c r="O800" s="13" t="n"/>
      <c r="P800" s="13" t="n"/>
      <c r="Q800" s="13" t="n"/>
      <c r="R800" s="13" t="n"/>
      <c r="S800" s="13" t="n"/>
      <c r="T800" s="13" t="n"/>
      <c r="U800" s="13" t="n"/>
      <c r="V800" s="13" t="n"/>
      <c r="W800" s="13" t="n"/>
      <c r="X800" s="13" t="n"/>
      <c r="Y800" s="13" t="n"/>
      <c r="Z800" s="13" t="n"/>
    </row>
    <row r="801" ht="15.75" customHeight="1" s="303">
      <c r="A801" s="260" t="inlineStr">
        <is>
          <t>Шостак Ігор Володимирович</t>
        </is>
      </c>
      <c r="B801" s="260" t="inlineStr">
        <is>
          <t>професор (сумісник)</t>
        </is>
      </c>
      <c r="C801" s="260" t="inlineStr">
        <is>
          <t>ПІ</t>
        </is>
      </c>
      <c r="D801" s="260" t="n"/>
      <c r="E801" s="261" t="n">
        <v>57195590211</v>
      </c>
      <c r="F801" s="262" t="n">
        <v>4</v>
      </c>
      <c r="G801" s="262" t="n">
        <v>14</v>
      </c>
      <c r="H801" s="262" t="n">
        <v>35</v>
      </c>
      <c r="I801" s="13" t="n"/>
      <c r="J801" s="13" t="n"/>
      <c r="K801" s="13" t="n"/>
      <c r="L801" s="13" t="n"/>
      <c r="M801" s="13" t="n"/>
      <c r="N801" s="13" t="n"/>
      <c r="O801" s="13" t="n"/>
      <c r="P801" s="13" t="n"/>
      <c r="Q801" s="13" t="n"/>
      <c r="R801" s="13" t="n"/>
      <c r="S801" s="13" t="n"/>
      <c r="T801" s="13" t="n"/>
      <c r="U801" s="13" t="n"/>
      <c r="V801" s="13" t="n"/>
      <c r="W801" s="13" t="n"/>
      <c r="X801" s="13" t="n"/>
      <c r="Y801" s="13" t="n"/>
      <c r="Z801" s="13" t="n"/>
    </row>
    <row r="802" ht="15.75" customHeight="1" s="303">
      <c r="A802" s="257" t="inlineStr">
        <is>
          <t>Шостко Ігор Світославович</t>
        </is>
      </c>
      <c r="B802" s="257" t="inlineStr">
        <is>
          <t>професор</t>
        </is>
      </c>
      <c r="C802" s="257" t="inlineStr">
        <is>
          <t>ІКІ</t>
        </is>
      </c>
      <c r="D802" s="257" t="n"/>
      <c r="E802" s="258" t="n">
        <v>9274594000</v>
      </c>
      <c r="F802" s="259" t="n">
        <v>3</v>
      </c>
      <c r="G802" s="259" t="n">
        <v>13</v>
      </c>
      <c r="H802" s="259" t="n">
        <v>19</v>
      </c>
      <c r="I802" s="13" t="n"/>
      <c r="J802" s="13" t="n"/>
      <c r="K802" s="13" t="n"/>
      <c r="L802" s="13" t="n"/>
      <c r="M802" s="13" t="n"/>
      <c r="N802" s="13" t="n"/>
      <c r="O802" s="13" t="n"/>
      <c r="P802" s="13" t="n"/>
      <c r="Q802" s="13" t="n"/>
      <c r="R802" s="13" t="n"/>
      <c r="S802" s="13" t="n"/>
      <c r="T802" s="13" t="n"/>
      <c r="U802" s="13" t="n"/>
      <c r="V802" s="13" t="n"/>
      <c r="W802" s="13" t="n"/>
      <c r="X802" s="13" t="n"/>
      <c r="Y802" s="13" t="n"/>
      <c r="Z802" s="13" t="n"/>
    </row>
    <row r="803" ht="15.75" customHeight="1" s="303">
      <c r="A803" s="260" t="inlineStr">
        <is>
          <t>Штангей Світлана Вікторівна</t>
        </is>
      </c>
      <c r="B803" s="260" t="inlineStr">
        <is>
          <t>доцент</t>
        </is>
      </c>
      <c r="C803" s="260" t="inlineStr">
        <is>
          <t>ІКІ</t>
        </is>
      </c>
      <c r="D803" s="260" t="n"/>
      <c r="E803" s="261" t="n">
        <v>56485954400</v>
      </c>
      <c r="F803" s="262" t="n">
        <v>1</v>
      </c>
      <c r="G803" s="262" t="n">
        <v>5</v>
      </c>
      <c r="H803" s="262" t="n">
        <v>5</v>
      </c>
      <c r="I803" s="13" t="n"/>
      <c r="J803" s="13" t="n"/>
      <c r="K803" s="13" t="n"/>
      <c r="L803" s="13" t="n"/>
      <c r="M803" s="13" t="n"/>
      <c r="N803" s="13" t="n"/>
      <c r="O803" s="13" t="n"/>
      <c r="P803" s="13" t="n"/>
      <c r="Q803" s="13" t="n"/>
      <c r="R803" s="13" t="n"/>
      <c r="S803" s="13" t="n"/>
      <c r="T803" s="13" t="n"/>
      <c r="U803" s="13" t="n"/>
      <c r="V803" s="13" t="n"/>
      <c r="W803" s="13" t="n"/>
      <c r="X803" s="13" t="n"/>
      <c r="Y803" s="13" t="n"/>
      <c r="Z803" s="13" t="n"/>
    </row>
    <row r="804" ht="15.75" customHeight="1" s="303">
      <c r="A804" s="263" t="inlineStr">
        <is>
          <t>Штанько Валентина Ігорівна</t>
        </is>
      </c>
      <c r="B804" s="263" t="inlineStr">
        <is>
          <t>зав. каф.</t>
        </is>
      </c>
      <c r="C804" s="263" t="inlineStr">
        <is>
          <t>Філ.</t>
        </is>
      </c>
      <c r="D804" s="263" t="n"/>
      <c r="E804" s="264" t="n">
        <v>56440113300</v>
      </c>
      <c r="F804" s="265" t="n">
        <v>0</v>
      </c>
      <c r="G804" s="265" t="n">
        <v>1</v>
      </c>
      <c r="H804" s="265" t="n">
        <v>0</v>
      </c>
      <c r="I804" s="13" t="n"/>
      <c r="J804" s="13" t="n"/>
      <c r="K804" s="13" t="n"/>
      <c r="L804" s="13" t="n"/>
      <c r="M804" s="13" t="n"/>
      <c r="N804" s="13" t="n"/>
      <c r="O804" s="13" t="n"/>
      <c r="P804" s="13" t="n"/>
      <c r="Q804" s="13" t="n"/>
      <c r="R804" s="13" t="n"/>
      <c r="S804" s="13" t="n"/>
      <c r="T804" s="13" t="n"/>
      <c r="U804" s="13" t="n"/>
      <c r="V804" s="13" t="n"/>
      <c r="W804" s="13" t="n"/>
      <c r="X804" s="13" t="n"/>
      <c r="Y804" s="13" t="n"/>
      <c r="Z804" s="13" t="n"/>
    </row>
    <row r="805" ht="15.75" customHeight="1" s="303">
      <c r="A805" s="260" t="inlineStr">
        <is>
          <t>Штефан Наталя Володимирівна</t>
        </is>
      </c>
      <c r="B805" s="260" t="inlineStr">
        <is>
          <t>доцент</t>
        </is>
      </c>
      <c r="C805" s="260" t="inlineStr">
        <is>
          <t>МТЕ</t>
        </is>
      </c>
      <c r="D805" s="260" t="n"/>
      <c r="E805" s="261" t="n">
        <v>6507966386</v>
      </c>
      <c r="F805" s="262" t="n">
        <v>2</v>
      </c>
      <c r="G805" s="262" t="n">
        <v>4</v>
      </c>
      <c r="H805" s="262" t="n">
        <v>6</v>
      </c>
      <c r="I805" s="13" t="n"/>
      <c r="J805" s="13" t="n"/>
      <c r="K805" s="13" t="n"/>
      <c r="L805" s="13" t="n"/>
      <c r="M805" s="13" t="n"/>
      <c r="N805" s="13" t="n"/>
      <c r="O805" s="13" t="n"/>
      <c r="P805" s="13" t="n"/>
      <c r="Q805" s="13" t="n"/>
      <c r="R805" s="13" t="n"/>
      <c r="S805" s="13" t="n"/>
      <c r="T805" s="13" t="n"/>
      <c r="U805" s="13" t="n"/>
      <c r="V805" s="13" t="n"/>
      <c r="W805" s="13" t="n"/>
      <c r="X805" s="13" t="n"/>
      <c r="Y805" s="13" t="n"/>
      <c r="Z805" s="13" t="n"/>
    </row>
    <row r="806" ht="15.75" customHeight="1" s="303">
      <c r="A806" s="263" t="inlineStr">
        <is>
          <t>Штих Інна Анатоліївна</t>
        </is>
      </c>
      <c r="B806" s="263" t="inlineStr">
        <is>
          <t>ст. викл.</t>
        </is>
      </c>
      <c r="C806" s="263" t="inlineStr">
        <is>
          <t>РТІКС</t>
        </is>
      </c>
      <c r="D806" s="263" t="n"/>
      <c r="E806" s="264" t="n">
        <v>57210410019</v>
      </c>
      <c r="F806" s="265" t="n">
        <v>3</v>
      </c>
      <c r="G806" s="265" t="n">
        <v>3</v>
      </c>
      <c r="H806" s="265" t="n">
        <v>38</v>
      </c>
      <c r="I806" s="13" t="n"/>
      <c r="J806" s="13" t="n"/>
      <c r="K806" s="13" t="n"/>
      <c r="L806" s="13" t="n"/>
      <c r="M806" s="13" t="n"/>
      <c r="N806" s="13" t="n"/>
      <c r="O806" s="13" t="n"/>
      <c r="P806" s="13" t="n"/>
      <c r="Q806" s="13" t="n"/>
      <c r="R806" s="13" t="n"/>
      <c r="S806" s="13" t="n"/>
      <c r="T806" s="13" t="n"/>
      <c r="U806" s="13" t="n"/>
      <c r="V806" s="13" t="n"/>
      <c r="W806" s="13" t="n"/>
      <c r="X806" s="13" t="n"/>
      <c r="Y806" s="13" t="n"/>
      <c r="Z806" s="13" t="n"/>
    </row>
    <row r="807" ht="15.75" customHeight="1" s="303">
      <c r="A807" s="260" t="inlineStr">
        <is>
          <t>Штомпель Микола Анатоліїович</t>
        </is>
      </c>
      <c r="B807" s="260" t="inlineStr">
        <is>
          <t>професор (сумісник)</t>
        </is>
      </c>
      <c r="C807" s="260" t="inlineStr">
        <is>
          <t>БІТ</t>
        </is>
      </c>
      <c r="D807" s="260" t="n"/>
      <c r="E807" s="262" t="n"/>
      <c r="F807" s="262" t="n">
        <v>0</v>
      </c>
      <c r="G807" s="262" t="n">
        <v>0</v>
      </c>
      <c r="H807" s="262" t="n">
        <v>0</v>
      </c>
      <c r="I807" s="13" t="n"/>
      <c r="J807" s="13" t="n"/>
      <c r="K807" s="13" t="n"/>
      <c r="L807" s="13" t="n"/>
      <c r="M807" s="13" t="n"/>
      <c r="N807" s="13" t="n"/>
      <c r="O807" s="13" t="n"/>
      <c r="P807" s="13" t="n"/>
      <c r="Q807" s="13" t="n"/>
      <c r="R807" s="13" t="n"/>
      <c r="S807" s="13" t="n"/>
      <c r="T807" s="13" t="n"/>
      <c r="U807" s="13" t="n"/>
      <c r="V807" s="13" t="n"/>
      <c r="W807" s="13" t="n"/>
      <c r="X807" s="13" t="n"/>
      <c r="Y807" s="13" t="n"/>
      <c r="Z807" s="13" t="n"/>
    </row>
    <row r="808" ht="15.75" customHeight="1" s="303">
      <c r="A808" s="263" t="inlineStr">
        <is>
          <t>Шубін Ігор Юрійович</t>
        </is>
      </c>
      <c r="B808" s="263" t="inlineStr">
        <is>
          <t>професор</t>
        </is>
      </c>
      <c r="C808" s="263" t="inlineStr">
        <is>
          <t>ПІ</t>
        </is>
      </c>
      <c r="D808" s="263" t="n"/>
      <c r="E808" s="264" t="n">
        <v>57188703184</v>
      </c>
      <c r="F808" s="265" t="n">
        <v>3</v>
      </c>
      <c r="G808" s="265" t="n">
        <v>15</v>
      </c>
      <c r="H808" s="265" t="n">
        <v>17</v>
      </c>
      <c r="I808" s="13" t="n"/>
      <c r="J808" s="13" t="n"/>
      <c r="K808" s="13" t="n"/>
      <c r="L808" s="13" t="n"/>
      <c r="M808" s="13" t="n"/>
      <c r="N808" s="13" t="n"/>
      <c r="O808" s="13" t="n"/>
      <c r="P808" s="13" t="n"/>
      <c r="Q808" s="13" t="n"/>
      <c r="R808" s="13" t="n"/>
      <c r="S808" s="13" t="n"/>
      <c r="T808" s="13" t="n"/>
      <c r="U808" s="13" t="n"/>
      <c r="V808" s="13" t="n"/>
      <c r="W808" s="13" t="n"/>
      <c r="X808" s="13" t="n"/>
      <c r="Y808" s="13" t="n"/>
      <c r="Z808" s="13" t="n"/>
    </row>
    <row r="809" ht="15.75" customHeight="1" s="303">
      <c r="A809" s="260" t="inlineStr">
        <is>
          <t>Шушляпіна Наталія Олегівна</t>
        </is>
      </c>
      <c r="B809" s="260" t="inlineStr">
        <is>
          <t>доцент (сумісник)</t>
        </is>
      </c>
      <c r="C809" s="260" t="inlineStr">
        <is>
          <t>БМІ</t>
        </is>
      </c>
      <c r="D809" s="260" t="n"/>
      <c r="E809" s="262" t="n"/>
      <c r="F809" s="262" t="n">
        <v>0</v>
      </c>
      <c r="G809" s="262" t="n">
        <v>0</v>
      </c>
      <c r="H809" s="262" t="n">
        <v>0</v>
      </c>
      <c r="I809" s="13" t="n"/>
      <c r="J809" s="13" t="n"/>
      <c r="K809" s="13" t="n"/>
      <c r="L809" s="13" t="n"/>
      <c r="M809" s="13" t="n"/>
      <c r="N809" s="13" t="n"/>
      <c r="O809" s="13" t="n"/>
      <c r="P809" s="13" t="n"/>
      <c r="Q809" s="13" t="n"/>
      <c r="R809" s="13" t="n"/>
      <c r="S809" s="13" t="n"/>
      <c r="T809" s="13" t="n"/>
      <c r="U809" s="13" t="n"/>
      <c r="V809" s="13" t="n"/>
      <c r="W809" s="13" t="n"/>
      <c r="X809" s="13" t="n"/>
      <c r="Y809" s="13" t="n"/>
      <c r="Z809" s="13" t="n"/>
    </row>
    <row r="810" ht="15.75" customHeight="1" s="303">
      <c r="A810" s="263" t="inlineStr">
        <is>
          <t>Щербань Ігор Миколайович</t>
        </is>
      </c>
      <c r="B810" s="263" t="inlineStr">
        <is>
          <t>асистент</t>
        </is>
      </c>
      <c r="C810" s="263" t="inlineStr">
        <is>
          <t>МЕЕПП</t>
        </is>
      </c>
      <c r="D810" s="263" t="n"/>
      <c r="E810" s="264" t="n">
        <v>57191968075</v>
      </c>
      <c r="F810" s="265" t="n">
        <v>2</v>
      </c>
      <c r="G810" s="265" t="n">
        <v>8</v>
      </c>
      <c r="H810" s="265" t="n">
        <v>9</v>
      </c>
      <c r="I810" s="13" t="n"/>
      <c r="J810" s="13" t="n"/>
      <c r="K810" s="13" t="n"/>
      <c r="L810" s="13" t="n"/>
      <c r="M810" s="13" t="n"/>
      <c r="N810" s="13" t="n"/>
      <c r="O810" s="13" t="n"/>
      <c r="P810" s="13" t="n"/>
      <c r="Q810" s="13" t="n"/>
      <c r="R810" s="13" t="n"/>
      <c r="S810" s="13" t="n"/>
      <c r="T810" s="13" t="n"/>
      <c r="U810" s="13" t="n"/>
      <c r="V810" s="13" t="n"/>
      <c r="W810" s="13" t="n"/>
      <c r="X810" s="13" t="n"/>
      <c r="Y810" s="13" t="n"/>
      <c r="Z810" s="13" t="n"/>
    </row>
    <row r="811" ht="15.75" customHeight="1" s="303">
      <c r="A811" s="260" t="inlineStr">
        <is>
          <t>Щербина Олександр Олексійович</t>
        </is>
      </c>
      <c r="B811" s="260" t="inlineStr">
        <is>
          <t>доцент</t>
        </is>
      </c>
      <c r="C811" s="260" t="inlineStr">
        <is>
          <t>КРіСТЗІ</t>
        </is>
      </c>
      <c r="D811" s="260" t="n"/>
      <c r="E811" s="261" t="n">
        <v>15319567400</v>
      </c>
      <c r="F811" s="262" t="n">
        <v>1</v>
      </c>
      <c r="G811" s="262" t="n">
        <v>7</v>
      </c>
      <c r="H811" s="262" t="n">
        <v>3</v>
      </c>
      <c r="I811" s="13" t="n"/>
      <c r="J811" s="13" t="n"/>
      <c r="K811" s="13" t="n"/>
      <c r="L811" s="13" t="n"/>
      <c r="M811" s="13" t="n"/>
      <c r="N811" s="13" t="n"/>
      <c r="O811" s="13" t="n"/>
      <c r="P811" s="13" t="n"/>
      <c r="Q811" s="13" t="n"/>
      <c r="R811" s="13" t="n"/>
      <c r="S811" s="13" t="n"/>
      <c r="T811" s="13" t="n"/>
      <c r="U811" s="13" t="n"/>
      <c r="V811" s="13" t="n"/>
      <c r="W811" s="13" t="n"/>
      <c r="X811" s="13" t="n"/>
      <c r="Y811" s="13" t="n"/>
      <c r="Z811" s="13" t="n"/>
    </row>
    <row r="812" ht="15.75" customHeight="1" s="303">
      <c r="A812" s="263" t="inlineStr">
        <is>
          <t>Юр`єв Іван Олексійович</t>
        </is>
      </c>
      <c r="B812" s="263" t="inlineStr">
        <is>
          <t>ст. викл.</t>
        </is>
      </c>
      <c r="C812" s="263" t="inlineStr">
        <is>
          <t>ІУС</t>
        </is>
      </c>
      <c r="D812" s="263" t="n"/>
      <c r="E812" s="264" t="n">
        <v>57195530306</v>
      </c>
      <c r="F812" s="265" t="n">
        <v>0</v>
      </c>
      <c r="G812" s="265" t="n">
        <v>2</v>
      </c>
      <c r="H812" s="265" t="n">
        <v>0</v>
      </c>
      <c r="I812" s="13" t="n"/>
      <c r="J812" s="13" t="n"/>
      <c r="K812" s="13" t="n"/>
      <c r="L812" s="13" t="n"/>
      <c r="M812" s="13" t="n"/>
      <c r="N812" s="13" t="n"/>
      <c r="O812" s="13" t="n"/>
      <c r="P812" s="13" t="n"/>
      <c r="Q812" s="13" t="n"/>
      <c r="R812" s="13" t="n"/>
      <c r="S812" s="13" t="n"/>
      <c r="T812" s="13" t="n"/>
      <c r="U812" s="13" t="n"/>
      <c r="V812" s="13" t="n"/>
      <c r="W812" s="13" t="n"/>
      <c r="X812" s="13" t="n"/>
      <c r="Y812" s="13" t="n"/>
      <c r="Z812" s="13" t="n"/>
    </row>
    <row r="813" ht="15.75" customHeight="1" s="303">
      <c r="A813" s="260" t="inlineStr">
        <is>
          <t>Явтушенко Василь Миколайович</t>
        </is>
      </c>
      <c r="B813" s="260" t="inlineStr">
        <is>
          <t>доцент (сумісник)</t>
        </is>
      </c>
      <c r="C813" s="260" t="inlineStr">
        <is>
          <t>Укр., МП</t>
        </is>
      </c>
      <c r="D813" s="260" t="n"/>
      <c r="E813" s="262" t="n"/>
      <c r="F813" s="262" t="n">
        <v>0</v>
      </c>
      <c r="G813" s="262" t="n">
        <v>0</v>
      </c>
      <c r="H813" s="262" t="n">
        <v>0</v>
      </c>
      <c r="I813" s="13" t="n"/>
      <c r="J813" s="13" t="n"/>
      <c r="K813" s="13" t="n"/>
      <c r="L813" s="13" t="n"/>
      <c r="M813" s="13" t="n"/>
      <c r="N813" s="13" t="n"/>
      <c r="O813" s="13" t="n"/>
      <c r="P813" s="13" t="n"/>
      <c r="Q813" s="13" t="n"/>
      <c r="R813" s="13" t="n"/>
      <c r="S813" s="13" t="n"/>
      <c r="T813" s="13" t="n"/>
      <c r="U813" s="13" t="n"/>
      <c r="V813" s="13" t="n"/>
      <c r="W813" s="13" t="n"/>
      <c r="X813" s="13" t="n"/>
      <c r="Y813" s="13" t="n"/>
      <c r="Z813" s="13" t="n"/>
    </row>
    <row r="814" ht="15.75" customHeight="1" s="303">
      <c r="A814" s="263" t="inlineStr">
        <is>
          <t>Яковлев Анатолій Опанасович</t>
        </is>
      </c>
      <c r="B814" s="263" t="inlineStr">
        <is>
          <t>доцент</t>
        </is>
      </c>
      <c r="C814" s="263" t="inlineStr">
        <is>
          <t>Філ.</t>
        </is>
      </c>
      <c r="D814" s="263" t="n"/>
      <c r="E814" s="265" t="n"/>
      <c r="F814" s="265" t="n">
        <v>0</v>
      </c>
      <c r="G814" s="265" t="n">
        <v>0</v>
      </c>
      <c r="H814" s="265" t="n">
        <v>0</v>
      </c>
      <c r="I814" s="13" t="n"/>
      <c r="J814" s="13" t="n"/>
      <c r="K814" s="13" t="n"/>
      <c r="L814" s="13" t="n"/>
      <c r="M814" s="13" t="n"/>
      <c r="N814" s="13" t="n"/>
      <c r="O814" s="13" t="n"/>
      <c r="P814" s="13" t="n"/>
      <c r="Q814" s="13" t="n"/>
      <c r="R814" s="13" t="n"/>
      <c r="S814" s="13" t="n"/>
      <c r="T814" s="13" t="n"/>
      <c r="U814" s="13" t="n"/>
      <c r="V814" s="13" t="n"/>
      <c r="W814" s="13" t="n"/>
      <c r="X814" s="13" t="n"/>
      <c r="Y814" s="13" t="n"/>
      <c r="Z814" s="13" t="n"/>
    </row>
    <row r="815" ht="15.75" customHeight="1" s="303">
      <c r="A815" s="260" t="inlineStr">
        <is>
          <t>Яковлева Олена Володимирівна</t>
        </is>
      </c>
      <c r="B815" s="260" t="inlineStr">
        <is>
          <t>доцент</t>
        </is>
      </c>
      <c r="C815" s="260" t="inlineStr">
        <is>
          <t>Інф.</t>
        </is>
      </c>
      <c r="D815" s="260" t="n"/>
      <c r="E815" s="261" t="n">
        <v>57214222033</v>
      </c>
      <c r="F815" s="262" t="n">
        <v>2</v>
      </c>
      <c r="G815" s="262" t="n">
        <v>5</v>
      </c>
      <c r="H815" s="262" t="n">
        <v>13</v>
      </c>
      <c r="I815" s="13" t="n"/>
      <c r="J815" s="13" t="n"/>
      <c r="K815" s="13" t="n"/>
      <c r="L815" s="13" t="n"/>
      <c r="M815" s="13" t="n"/>
      <c r="N815" s="13" t="n"/>
      <c r="O815" s="13" t="n"/>
      <c r="P815" s="13" t="n"/>
      <c r="Q815" s="13" t="n"/>
      <c r="R815" s="13" t="n"/>
      <c r="S815" s="13" t="n"/>
      <c r="T815" s="13" t="n"/>
      <c r="U815" s="13" t="n"/>
      <c r="V815" s="13" t="n"/>
      <c r="W815" s="13" t="n"/>
      <c r="X815" s="13" t="n"/>
      <c r="Y815" s="13" t="n"/>
      <c r="Z815" s="13" t="n"/>
    </row>
    <row r="816" ht="15.75" customHeight="1" s="303">
      <c r="A816" s="263" t="inlineStr">
        <is>
          <t>Янковський Олександр Аркадійович</t>
        </is>
      </c>
      <c r="B816" s="263" t="inlineStr">
        <is>
          <t>доцент</t>
        </is>
      </c>
      <c r="C816" s="263" t="inlineStr">
        <is>
          <t>ЕОМ</t>
        </is>
      </c>
      <c r="D816" s="263" t="n"/>
      <c r="E816" s="265" t="n"/>
      <c r="F816" s="265" t="n">
        <v>0</v>
      </c>
      <c r="G816" s="265" t="n">
        <v>0</v>
      </c>
      <c r="H816" s="265" t="n">
        <v>0</v>
      </c>
      <c r="I816" s="13" t="n"/>
      <c r="J816" s="13" t="n"/>
      <c r="K816" s="13" t="n"/>
      <c r="L816" s="13" t="n"/>
      <c r="M816" s="13" t="n"/>
      <c r="N816" s="13" t="n"/>
      <c r="O816" s="13" t="n"/>
      <c r="P816" s="13" t="n"/>
      <c r="Q816" s="13" t="n"/>
      <c r="R816" s="13" t="n"/>
      <c r="S816" s="13" t="n"/>
      <c r="T816" s="13" t="n"/>
      <c r="U816" s="13" t="n"/>
      <c r="V816" s="13" t="n"/>
      <c r="W816" s="13" t="n"/>
      <c r="X816" s="13" t="n"/>
      <c r="Y816" s="13" t="n"/>
      <c r="Z816" s="13" t="n"/>
    </row>
    <row r="817" ht="15.75" customHeight="1" s="303">
      <c r="A817" s="260" t="inlineStr">
        <is>
          <t>Янушкевич Дмитро Анатолійович</t>
        </is>
      </c>
      <c r="B817" s="260" t="inlineStr">
        <is>
          <t>доцент</t>
        </is>
      </c>
      <c r="C817" s="260" t="inlineStr">
        <is>
          <t>КІТАМ</t>
        </is>
      </c>
      <c r="D817" s="260" t="n"/>
      <c r="E817" s="262" t="n"/>
      <c r="F817" s="262" t="n">
        <v>0</v>
      </c>
      <c r="G817" s="262" t="n">
        <v>0</v>
      </c>
      <c r="H817" s="262" t="n">
        <v>0</v>
      </c>
      <c r="I817" s="13" t="n"/>
      <c r="J817" s="13" t="n"/>
      <c r="K817" s="13" t="n"/>
      <c r="L817" s="13" t="n"/>
      <c r="M817" s="13" t="n"/>
      <c r="N817" s="13" t="n"/>
      <c r="O817" s="13" t="n"/>
      <c r="P817" s="13" t="n"/>
      <c r="Q817" s="13" t="n"/>
      <c r="R817" s="13" t="n"/>
      <c r="S817" s="13" t="n"/>
      <c r="T817" s="13" t="n"/>
      <c r="U817" s="13" t="n"/>
      <c r="V817" s="13" t="n"/>
      <c r="W817" s="13" t="n"/>
      <c r="X817" s="13" t="n"/>
      <c r="Y817" s="13" t="n"/>
      <c r="Z817" s="13" t="n"/>
    </row>
    <row r="818" ht="15.75" customHeight="1" s="303">
      <c r="A818" s="263" t="inlineStr">
        <is>
          <t>Ярошевич Роман Олександрович</t>
        </is>
      </c>
      <c r="B818" s="263" t="inlineStr">
        <is>
          <t>асистент</t>
        </is>
      </c>
      <c r="C818" s="263" t="inlineStr">
        <is>
          <t>ЕОМ</t>
        </is>
      </c>
      <c r="D818" s="263" t="n"/>
      <c r="E818" s="265" t="n"/>
      <c r="F818" s="265" t="n">
        <v>0</v>
      </c>
      <c r="G818" s="265" t="n">
        <v>0</v>
      </c>
      <c r="H818" s="265" t="n">
        <v>0</v>
      </c>
      <c r="I818" s="13" t="n"/>
      <c r="J818" s="13" t="n"/>
      <c r="K818" s="13" t="n"/>
      <c r="L818" s="13" t="n"/>
      <c r="M818" s="13" t="n"/>
      <c r="N818" s="13" t="n"/>
      <c r="O818" s="13" t="n"/>
      <c r="P818" s="13" t="n"/>
      <c r="Q818" s="13" t="n"/>
      <c r="R818" s="13" t="n"/>
      <c r="S818" s="13" t="n"/>
      <c r="T818" s="13" t="n"/>
      <c r="U818" s="13" t="n"/>
      <c r="V818" s="13" t="n"/>
      <c r="W818" s="13" t="n"/>
      <c r="X818" s="13" t="n"/>
      <c r="Y818" s="13" t="n"/>
      <c r="Z818" s="13" t="n"/>
    </row>
    <row r="819" ht="15.75" customHeight="1" s="303">
      <c r="A819" s="270" t="inlineStr">
        <is>
          <t>Яценко Лариса Олександрівна</t>
        </is>
      </c>
      <c r="B819" s="270" t="inlineStr">
        <is>
          <t>ст. викл.</t>
        </is>
      </c>
      <c r="C819" s="270" t="inlineStr">
        <is>
          <t>МСТ</t>
        </is>
      </c>
      <c r="D819" s="270" t="n"/>
      <c r="E819" s="272" t="n"/>
      <c r="F819" s="272" t="n">
        <v>0</v>
      </c>
      <c r="G819" s="272" t="n">
        <v>0</v>
      </c>
      <c r="H819" s="272" t="n">
        <v>0</v>
      </c>
      <c r="I819" s="13" t="n"/>
      <c r="J819" s="13" t="n"/>
      <c r="K819" s="13" t="n"/>
      <c r="L819" s="13" t="n"/>
      <c r="M819" s="13" t="n"/>
      <c r="N819" s="13" t="n"/>
      <c r="O819" s="13" t="n"/>
      <c r="P819" s="13" t="n"/>
      <c r="Q819" s="13" t="n"/>
      <c r="R819" s="13" t="n"/>
      <c r="S819" s="13" t="n"/>
      <c r="T819" s="13" t="n"/>
      <c r="U819" s="13" t="n"/>
      <c r="V819" s="13" t="n"/>
      <c r="W819" s="13" t="n"/>
      <c r="X819" s="13" t="n"/>
      <c r="Y819" s="13" t="n"/>
      <c r="Z819" s="13" t="n"/>
    </row>
    <row r="820" ht="15.75" customHeight="1" s="303">
      <c r="A820" s="263" t="inlineStr">
        <is>
          <t>Яшков Ігор Олегович</t>
        </is>
      </c>
      <c r="B820" s="263" t="inlineStr">
        <is>
          <t>доцент</t>
        </is>
      </c>
      <c r="C820" s="263" t="inlineStr">
        <is>
          <t>КІТАМ</t>
        </is>
      </c>
      <c r="D820" s="263" t="n"/>
      <c r="E820" s="264" t="n">
        <v>57209637824</v>
      </c>
      <c r="F820" s="265" t="n">
        <v>0</v>
      </c>
      <c r="G820" s="265" t="n">
        <v>1</v>
      </c>
      <c r="H820" s="265" t="n">
        <v>0</v>
      </c>
      <c r="I820" s="13" t="n"/>
      <c r="J820" s="13" t="n"/>
      <c r="K820" s="13" t="n"/>
      <c r="L820" s="13" t="n"/>
      <c r="M820" s="13" t="n"/>
      <c r="N820" s="13" t="n"/>
      <c r="O820" s="13" t="n"/>
      <c r="P820" s="13" t="n"/>
      <c r="Q820" s="13" t="n"/>
      <c r="R820" s="13" t="n"/>
      <c r="S820" s="13" t="n"/>
      <c r="T820" s="13" t="n"/>
      <c r="U820" s="13" t="n"/>
      <c r="V820" s="13" t="n"/>
      <c r="W820" s="13" t="n"/>
      <c r="X820" s="13" t="n"/>
      <c r="Y820" s="13" t="n"/>
      <c r="Z820" s="13" t="n"/>
    </row>
    <row r="821" ht="15.75" customHeight="1" s="303">
      <c r="A821" s="13" t="n"/>
      <c r="B821" s="13" t="n"/>
      <c r="C821" s="13" t="n"/>
      <c r="D821" s="13" t="n"/>
      <c r="E821" s="13" t="n"/>
      <c r="F821" s="13" t="n"/>
      <c r="G821" s="13" t="n"/>
      <c r="H821" s="13" t="n"/>
      <c r="I821" s="13" t="n"/>
      <c r="J821" s="13" t="n"/>
      <c r="K821" s="13" t="n"/>
      <c r="L821" s="13" t="n"/>
      <c r="M821" s="13" t="n"/>
      <c r="N821" s="13" t="n"/>
      <c r="O821" s="13" t="n"/>
      <c r="P821" s="13" t="n"/>
      <c r="Q821" s="13" t="n"/>
      <c r="R821" s="13" t="n"/>
      <c r="S821" s="13" t="n"/>
      <c r="T821" s="13" t="n"/>
      <c r="U821" s="13" t="n"/>
      <c r="V821" s="13" t="n"/>
      <c r="W821" s="13" t="n"/>
      <c r="X821" s="13" t="n"/>
      <c r="Y821" s="13" t="n"/>
      <c r="Z821" s="13" t="n"/>
    </row>
    <row r="822" ht="15.75" customHeight="1" s="303">
      <c r="A822" s="13" t="n"/>
      <c r="B822" s="13" t="n"/>
      <c r="C822" s="13" t="n"/>
      <c r="D822" s="13" t="n"/>
      <c r="E822" s="13" t="n"/>
      <c r="F822" s="13" t="n"/>
      <c r="G822" s="13" t="n"/>
      <c r="H822" s="13" t="n"/>
      <c r="I822" s="13" t="n"/>
      <c r="J822" s="13" t="n"/>
      <c r="K822" s="13" t="n"/>
      <c r="L822" s="13" t="n"/>
      <c r="M822" s="13" t="n"/>
      <c r="N822" s="13" t="n"/>
      <c r="O822" s="13" t="n"/>
      <c r="P822" s="13" t="n"/>
      <c r="Q822" s="13" t="n"/>
      <c r="R822" s="13" t="n"/>
      <c r="S822" s="13" t="n"/>
      <c r="T822" s="13" t="n"/>
      <c r="U822" s="13" t="n"/>
      <c r="V822" s="13" t="n"/>
      <c r="W822" s="13" t="n"/>
      <c r="X822" s="13" t="n"/>
      <c r="Y822" s="13" t="n"/>
      <c r="Z822" s="13" t="n"/>
    </row>
    <row r="823" ht="15.75" customHeight="1" s="303">
      <c r="A823" s="13" t="n"/>
      <c r="B823" s="13" t="n"/>
      <c r="C823" s="13" t="n"/>
      <c r="D823" s="13" t="n"/>
      <c r="E823" s="13" t="n"/>
      <c r="F823" s="13" t="n"/>
      <c r="G823" s="13" t="n"/>
      <c r="H823" s="13" t="n"/>
      <c r="I823" s="13" t="n"/>
      <c r="J823" s="13" t="n"/>
      <c r="K823" s="13" t="n"/>
      <c r="L823" s="13" t="n"/>
      <c r="M823" s="13" t="n"/>
      <c r="N823" s="13" t="n"/>
      <c r="O823" s="13" t="n"/>
      <c r="P823" s="13" t="n"/>
      <c r="Q823" s="13" t="n"/>
      <c r="R823" s="13" t="n"/>
      <c r="S823" s="13" t="n"/>
      <c r="T823" s="13" t="n"/>
      <c r="U823" s="13" t="n"/>
      <c r="V823" s="13" t="n"/>
      <c r="W823" s="13" t="n"/>
      <c r="X823" s="13" t="n"/>
      <c r="Y823" s="13" t="n"/>
      <c r="Z823" s="13" t="n"/>
    </row>
    <row r="824" ht="15.75" customHeight="1" s="303">
      <c r="A824" s="13" t="n"/>
      <c r="B824" s="13" t="n"/>
      <c r="C824" s="13" t="n"/>
      <c r="D824" s="13" t="n"/>
      <c r="E824" s="13" t="n"/>
      <c r="F824" s="13" t="n"/>
      <c r="G824" s="13" t="n"/>
      <c r="H824" s="13" t="n"/>
      <c r="I824" s="13" t="n"/>
      <c r="J824" s="13" t="n"/>
      <c r="K824" s="13" t="n"/>
      <c r="L824" s="13" t="n"/>
      <c r="M824" s="13" t="n"/>
      <c r="N824" s="13" t="n"/>
      <c r="O824" s="13" t="n"/>
      <c r="P824" s="13" t="n"/>
      <c r="Q824" s="13" t="n"/>
      <c r="R824" s="13" t="n"/>
      <c r="S824" s="13" t="n"/>
      <c r="T824" s="13" t="n"/>
      <c r="U824" s="13" t="n"/>
      <c r="V824" s="13" t="n"/>
      <c r="W824" s="13" t="n"/>
      <c r="X824" s="13" t="n"/>
      <c r="Y824" s="13" t="n"/>
      <c r="Z824" s="13" t="n"/>
    </row>
    <row r="825" ht="15.75" customHeight="1" s="303">
      <c r="A825" s="13" t="n"/>
      <c r="B825" s="13" t="n"/>
      <c r="C825" s="13" t="n"/>
      <c r="D825" s="13" t="n"/>
      <c r="E825" s="13" t="n"/>
      <c r="F825" s="13" t="n"/>
      <c r="G825" s="13" t="n"/>
      <c r="H825" s="13" t="n"/>
      <c r="I825" s="13" t="n"/>
      <c r="J825" s="13" t="n"/>
      <c r="K825" s="13" t="n"/>
      <c r="L825" s="13" t="n"/>
      <c r="M825" s="13" t="n"/>
      <c r="N825" s="13" t="n"/>
      <c r="O825" s="13" t="n"/>
      <c r="P825" s="13" t="n"/>
      <c r="Q825" s="13" t="n"/>
      <c r="R825" s="13" t="n"/>
      <c r="S825" s="13" t="n"/>
      <c r="T825" s="13" t="n"/>
      <c r="U825" s="13" t="n"/>
      <c r="V825" s="13" t="n"/>
      <c r="W825" s="13" t="n"/>
      <c r="X825" s="13" t="n"/>
      <c r="Y825" s="13" t="n"/>
      <c r="Z825" s="13" t="n"/>
    </row>
    <row r="826" ht="15.75" customHeight="1" s="303">
      <c r="A826" s="13" t="n"/>
      <c r="B826" s="13" t="n"/>
      <c r="C826" s="13" t="n"/>
      <c r="D826" s="13" t="n"/>
      <c r="E826" s="13" t="n"/>
      <c r="F826" s="13" t="n"/>
      <c r="G826" s="13" t="n"/>
      <c r="H826" s="13" t="n"/>
      <c r="I826" s="13" t="n"/>
      <c r="J826" s="13" t="n"/>
      <c r="K826" s="13" t="n"/>
      <c r="L826" s="13" t="n"/>
      <c r="M826" s="13" t="n"/>
      <c r="N826" s="13" t="n"/>
      <c r="O826" s="13" t="n"/>
      <c r="P826" s="13" t="n"/>
      <c r="Q826" s="13" t="n"/>
      <c r="R826" s="13" t="n"/>
      <c r="S826" s="13" t="n"/>
      <c r="T826" s="13" t="n"/>
      <c r="U826" s="13" t="n"/>
      <c r="V826" s="13" t="n"/>
      <c r="W826" s="13" t="n"/>
      <c r="X826" s="13" t="n"/>
      <c r="Y826" s="13" t="n"/>
      <c r="Z826" s="13" t="n"/>
    </row>
    <row r="827" ht="15.75" customHeight="1" s="303">
      <c r="A827" s="13" t="n"/>
      <c r="B827" s="13" t="n"/>
      <c r="C827" s="13" t="n"/>
      <c r="D827" s="13" t="n"/>
      <c r="E827" s="13" t="n"/>
      <c r="F827" s="13" t="n"/>
      <c r="G827" s="13" t="n"/>
      <c r="H827" s="13" t="n"/>
      <c r="I827" s="13" t="n"/>
      <c r="J827" s="13" t="n"/>
      <c r="K827" s="13" t="n"/>
      <c r="L827" s="13" t="n"/>
      <c r="M827" s="13" t="n"/>
      <c r="N827" s="13" t="n"/>
      <c r="O827" s="13" t="n"/>
      <c r="P827" s="13" t="n"/>
      <c r="Q827" s="13" t="n"/>
      <c r="R827" s="13" t="n"/>
      <c r="S827" s="13" t="n"/>
      <c r="T827" s="13" t="n"/>
      <c r="U827" s="13" t="n"/>
      <c r="V827" s="13" t="n"/>
      <c r="W827" s="13" t="n"/>
      <c r="X827" s="13" t="n"/>
      <c r="Y827" s="13" t="n"/>
      <c r="Z827" s="13" t="n"/>
    </row>
    <row r="828" ht="15.75" customHeight="1" s="303">
      <c r="A828" s="13" t="n"/>
      <c r="B828" s="13" t="n"/>
      <c r="C828" s="13" t="n"/>
      <c r="D828" s="13" t="n"/>
      <c r="E828" s="13" t="n"/>
      <c r="F828" s="13" t="n"/>
      <c r="G828" s="13" t="n"/>
      <c r="H828" s="13" t="n"/>
      <c r="I828" s="13" t="n"/>
      <c r="J828" s="13" t="n"/>
      <c r="K828" s="13" t="n"/>
      <c r="L828" s="13" t="n"/>
      <c r="M828" s="13" t="n"/>
      <c r="N828" s="13" t="n"/>
      <c r="O828" s="13" t="n"/>
      <c r="P828" s="13" t="n"/>
      <c r="Q828" s="13" t="n"/>
      <c r="R828" s="13" t="n"/>
      <c r="S828" s="13" t="n"/>
      <c r="T828" s="13" t="n"/>
      <c r="U828" s="13" t="n"/>
      <c r="V828" s="13" t="n"/>
      <c r="W828" s="13" t="n"/>
      <c r="X828" s="13" t="n"/>
      <c r="Y828" s="13" t="n"/>
      <c r="Z828" s="13" t="n"/>
    </row>
    <row r="829" ht="15.75" customHeight="1" s="303">
      <c r="A829" s="13" t="n"/>
      <c r="B829" s="13" t="n"/>
      <c r="C829" s="13" t="n"/>
      <c r="D829" s="13" t="n"/>
      <c r="E829" s="13" t="n"/>
      <c r="F829" s="13" t="n"/>
      <c r="G829" s="13" t="n"/>
      <c r="H829" s="13" t="n"/>
      <c r="I829" s="13" t="n"/>
      <c r="J829" s="13" t="n"/>
      <c r="K829" s="13" t="n"/>
      <c r="L829" s="13" t="n"/>
      <c r="M829" s="13" t="n"/>
      <c r="N829" s="13" t="n"/>
      <c r="O829" s="13" t="n"/>
      <c r="P829" s="13" t="n"/>
      <c r="Q829" s="13" t="n"/>
      <c r="R829" s="13" t="n"/>
      <c r="S829" s="13" t="n"/>
      <c r="T829" s="13" t="n"/>
      <c r="U829" s="13" t="n"/>
      <c r="V829" s="13" t="n"/>
      <c r="W829" s="13" t="n"/>
      <c r="X829" s="13" t="n"/>
      <c r="Y829" s="13" t="n"/>
      <c r="Z829" s="13" t="n"/>
    </row>
    <row r="830" ht="15.75" customHeight="1" s="303">
      <c r="A830" s="13" t="n"/>
      <c r="B830" s="13" t="n"/>
      <c r="C830" s="13" t="n"/>
      <c r="D830" s="13" t="n"/>
      <c r="E830" s="13" t="n"/>
      <c r="F830" s="13" t="n"/>
      <c r="G830" s="13" t="n"/>
      <c r="H830" s="13" t="n"/>
      <c r="I830" s="13" t="n"/>
      <c r="J830" s="13" t="n"/>
      <c r="K830" s="13" t="n"/>
      <c r="L830" s="13" t="n"/>
      <c r="M830" s="13" t="n"/>
      <c r="N830" s="13" t="n"/>
      <c r="O830" s="13" t="n"/>
      <c r="P830" s="13" t="n"/>
      <c r="Q830" s="13" t="n"/>
      <c r="R830" s="13" t="n"/>
      <c r="S830" s="13" t="n"/>
      <c r="T830" s="13" t="n"/>
      <c r="U830" s="13" t="n"/>
      <c r="V830" s="13" t="n"/>
      <c r="W830" s="13" t="n"/>
      <c r="X830" s="13" t="n"/>
      <c r="Y830" s="13" t="n"/>
      <c r="Z830" s="13" t="n"/>
    </row>
    <row r="831" ht="15.75" customHeight="1" s="303">
      <c r="A831" s="13" t="n"/>
      <c r="B831" s="13" t="n"/>
      <c r="C831" s="13" t="n"/>
      <c r="D831" s="13" t="n"/>
      <c r="E831" s="13" t="n"/>
      <c r="F831" s="13" t="n"/>
      <c r="G831" s="13" t="n"/>
      <c r="H831" s="13" t="n"/>
      <c r="I831" s="13" t="n"/>
      <c r="J831" s="13" t="n"/>
      <c r="K831" s="13" t="n"/>
      <c r="L831" s="13" t="n"/>
      <c r="M831" s="13" t="n"/>
      <c r="N831" s="13" t="n"/>
      <c r="O831" s="13" t="n"/>
      <c r="P831" s="13" t="n"/>
      <c r="Q831" s="13" t="n"/>
      <c r="R831" s="13" t="n"/>
      <c r="S831" s="13" t="n"/>
      <c r="T831" s="13" t="n"/>
      <c r="U831" s="13" t="n"/>
      <c r="V831" s="13" t="n"/>
      <c r="W831" s="13" t="n"/>
      <c r="X831" s="13" t="n"/>
      <c r="Y831" s="13" t="n"/>
      <c r="Z831" s="13" t="n"/>
    </row>
    <row r="832" ht="15.75" customHeight="1" s="303">
      <c r="A832" s="13" t="n"/>
      <c r="B832" s="13" t="n"/>
      <c r="C832" s="13" t="n"/>
      <c r="D832" s="13" t="n"/>
      <c r="E832" s="13" t="n"/>
      <c r="F832" s="13" t="n"/>
      <c r="G832" s="13" t="n"/>
      <c r="H832" s="13" t="n"/>
      <c r="I832" s="13" t="n"/>
      <c r="J832" s="13" t="n"/>
      <c r="K832" s="13" t="n"/>
      <c r="L832" s="13" t="n"/>
      <c r="M832" s="13" t="n"/>
      <c r="N832" s="13" t="n"/>
      <c r="O832" s="13" t="n"/>
      <c r="P832" s="13" t="n"/>
      <c r="Q832" s="13" t="n"/>
      <c r="R832" s="13" t="n"/>
      <c r="S832" s="13" t="n"/>
      <c r="T832" s="13" t="n"/>
      <c r="U832" s="13" t="n"/>
      <c r="V832" s="13" t="n"/>
      <c r="W832" s="13" t="n"/>
      <c r="X832" s="13" t="n"/>
      <c r="Y832" s="13" t="n"/>
      <c r="Z832" s="13" t="n"/>
    </row>
    <row r="833" ht="15.75" customHeight="1" s="303">
      <c r="A833" s="13" t="n"/>
      <c r="B833" s="13" t="n"/>
      <c r="C833" s="13" t="n"/>
      <c r="D833" s="13" t="n"/>
      <c r="E833" s="13" t="n"/>
      <c r="F833" s="13" t="n"/>
      <c r="G833" s="13" t="n"/>
      <c r="H833" s="13" t="n"/>
      <c r="I833" s="13" t="n"/>
      <c r="J833" s="13" t="n"/>
      <c r="K833" s="13" t="n"/>
      <c r="L833" s="13" t="n"/>
      <c r="M833" s="13" t="n"/>
      <c r="N833" s="13" t="n"/>
      <c r="O833" s="13" t="n"/>
      <c r="P833" s="13" t="n"/>
      <c r="Q833" s="13" t="n"/>
      <c r="R833" s="13" t="n"/>
      <c r="S833" s="13" t="n"/>
      <c r="T833" s="13" t="n"/>
      <c r="U833" s="13" t="n"/>
      <c r="V833" s="13" t="n"/>
      <c r="W833" s="13" t="n"/>
      <c r="X833" s="13" t="n"/>
      <c r="Y833" s="13" t="n"/>
      <c r="Z833" s="13" t="n"/>
    </row>
    <row r="834" ht="15.75" customHeight="1" s="303">
      <c r="A834" s="13" t="n"/>
      <c r="B834" s="13" t="n"/>
      <c r="C834" s="13" t="n"/>
      <c r="D834" s="13" t="n"/>
      <c r="E834" s="13" t="n"/>
      <c r="F834" s="13" t="n"/>
      <c r="G834" s="13" t="n"/>
      <c r="H834" s="13" t="n"/>
      <c r="I834" s="13" t="n"/>
      <c r="J834" s="13" t="n"/>
      <c r="K834" s="13" t="n"/>
      <c r="L834" s="13" t="n"/>
      <c r="M834" s="13" t="n"/>
      <c r="N834" s="13" t="n"/>
      <c r="O834" s="13" t="n"/>
      <c r="P834" s="13" t="n"/>
      <c r="Q834" s="13" t="n"/>
      <c r="R834" s="13" t="n"/>
      <c r="S834" s="13" t="n"/>
      <c r="T834" s="13" t="n"/>
      <c r="U834" s="13" t="n"/>
      <c r="V834" s="13" t="n"/>
      <c r="W834" s="13" t="n"/>
      <c r="X834" s="13" t="n"/>
      <c r="Y834" s="13" t="n"/>
      <c r="Z834" s="13" t="n"/>
    </row>
    <row r="835" ht="15.75" customHeight="1" s="303">
      <c r="A835" s="13" t="n"/>
      <c r="B835" s="13" t="n"/>
      <c r="C835" s="13" t="n"/>
      <c r="D835" s="13" t="n"/>
      <c r="E835" s="13" t="n"/>
      <c r="F835" s="13" t="n"/>
      <c r="G835" s="13" t="n"/>
      <c r="H835" s="13" t="n"/>
      <c r="I835" s="13" t="n"/>
      <c r="J835" s="13" t="n"/>
      <c r="K835" s="13" t="n"/>
      <c r="L835" s="13" t="n"/>
      <c r="M835" s="13" t="n"/>
      <c r="N835" s="13" t="n"/>
      <c r="O835" s="13" t="n"/>
      <c r="P835" s="13" t="n"/>
      <c r="Q835" s="13" t="n"/>
      <c r="R835" s="13" t="n"/>
      <c r="S835" s="13" t="n"/>
      <c r="T835" s="13" t="n"/>
      <c r="U835" s="13" t="n"/>
      <c r="V835" s="13" t="n"/>
      <c r="W835" s="13" t="n"/>
      <c r="X835" s="13" t="n"/>
      <c r="Y835" s="13" t="n"/>
      <c r="Z835" s="13" t="n"/>
    </row>
    <row r="836" ht="15.75" customHeight="1" s="303">
      <c r="A836" s="13" t="n"/>
      <c r="B836" s="13" t="n"/>
      <c r="C836" s="13" t="n"/>
      <c r="D836" s="13" t="n"/>
      <c r="E836" s="13" t="n"/>
      <c r="F836" s="13" t="n"/>
      <c r="G836" s="13" t="n"/>
      <c r="H836" s="13" t="n"/>
      <c r="I836" s="13" t="n"/>
      <c r="J836" s="13" t="n"/>
      <c r="K836" s="13" t="n"/>
      <c r="L836" s="13" t="n"/>
      <c r="M836" s="13" t="n"/>
      <c r="N836" s="13" t="n"/>
      <c r="O836" s="13" t="n"/>
      <c r="P836" s="13" t="n"/>
      <c r="Q836" s="13" t="n"/>
      <c r="R836" s="13" t="n"/>
      <c r="S836" s="13" t="n"/>
      <c r="T836" s="13" t="n"/>
      <c r="U836" s="13" t="n"/>
      <c r="V836" s="13" t="n"/>
      <c r="W836" s="13" t="n"/>
      <c r="X836" s="13" t="n"/>
      <c r="Y836" s="13" t="n"/>
      <c r="Z836" s="13" t="n"/>
    </row>
    <row r="837" ht="15.75" customHeight="1" s="303">
      <c r="A837" s="13" t="n"/>
      <c r="B837" s="13" t="n"/>
      <c r="C837" s="13" t="n"/>
      <c r="D837" s="13" t="n"/>
      <c r="E837" s="13" t="n"/>
      <c r="F837" s="13" t="n"/>
      <c r="G837" s="13" t="n"/>
      <c r="H837" s="13" t="n"/>
      <c r="I837" s="13" t="n"/>
      <c r="J837" s="13" t="n"/>
      <c r="K837" s="13" t="n"/>
      <c r="L837" s="13" t="n"/>
      <c r="M837" s="13" t="n"/>
      <c r="N837" s="13" t="n"/>
      <c r="O837" s="13" t="n"/>
      <c r="P837" s="13" t="n"/>
      <c r="Q837" s="13" t="n"/>
      <c r="R837" s="13" t="n"/>
      <c r="S837" s="13" t="n"/>
      <c r="T837" s="13" t="n"/>
      <c r="U837" s="13" t="n"/>
      <c r="V837" s="13" t="n"/>
      <c r="W837" s="13" t="n"/>
      <c r="X837" s="13" t="n"/>
      <c r="Y837" s="13" t="n"/>
      <c r="Z837" s="13" t="n"/>
    </row>
    <row r="838" ht="15.75" customHeight="1" s="303">
      <c r="A838" s="13" t="n"/>
      <c r="B838" s="13" t="n"/>
      <c r="C838" s="13" t="n"/>
      <c r="D838" s="13" t="n"/>
      <c r="E838" s="13" t="n"/>
      <c r="F838" s="13" t="n"/>
      <c r="G838" s="13" t="n"/>
      <c r="H838" s="13" t="n"/>
      <c r="I838" s="13" t="n"/>
      <c r="J838" s="13" t="n"/>
      <c r="K838" s="13" t="n"/>
      <c r="L838" s="13" t="n"/>
      <c r="M838" s="13" t="n"/>
      <c r="N838" s="13" t="n"/>
      <c r="O838" s="13" t="n"/>
      <c r="P838" s="13" t="n"/>
      <c r="Q838" s="13" t="n"/>
      <c r="R838" s="13" t="n"/>
      <c r="S838" s="13" t="n"/>
      <c r="T838" s="13" t="n"/>
      <c r="U838" s="13" t="n"/>
      <c r="V838" s="13" t="n"/>
      <c r="W838" s="13" t="n"/>
      <c r="X838" s="13" t="n"/>
      <c r="Y838" s="13" t="n"/>
      <c r="Z838" s="13" t="n"/>
    </row>
    <row r="839" ht="15.75" customHeight="1" s="303">
      <c r="A839" s="13" t="n"/>
      <c r="B839" s="13" t="n"/>
      <c r="C839" s="13" t="n"/>
      <c r="D839" s="13" t="n"/>
      <c r="E839" s="13" t="n"/>
      <c r="F839" s="13" t="n"/>
      <c r="G839" s="13" t="n"/>
      <c r="H839" s="13" t="n"/>
      <c r="I839" s="13" t="n"/>
      <c r="J839" s="13" t="n"/>
      <c r="K839" s="13" t="n"/>
      <c r="L839" s="13" t="n"/>
      <c r="M839" s="13" t="n"/>
      <c r="N839" s="13" t="n"/>
      <c r="O839" s="13" t="n"/>
      <c r="P839" s="13" t="n"/>
      <c r="Q839" s="13" t="n"/>
      <c r="R839" s="13" t="n"/>
      <c r="S839" s="13" t="n"/>
      <c r="T839" s="13" t="n"/>
      <c r="U839" s="13" t="n"/>
      <c r="V839" s="13" t="n"/>
      <c r="W839" s="13" t="n"/>
      <c r="X839" s="13" t="n"/>
      <c r="Y839" s="13" t="n"/>
      <c r="Z839" s="13" t="n"/>
    </row>
    <row r="840" ht="15.75" customHeight="1" s="303">
      <c r="A840" s="13" t="n"/>
      <c r="B840" s="13" t="n"/>
      <c r="C840" s="13" t="n"/>
      <c r="D840" s="13" t="n"/>
      <c r="E840" s="13" t="n"/>
      <c r="F840" s="13" t="n"/>
      <c r="G840" s="13" t="n"/>
      <c r="H840" s="13" t="n"/>
      <c r="I840" s="13" t="n"/>
      <c r="J840" s="13" t="n"/>
      <c r="K840" s="13" t="n"/>
      <c r="L840" s="13" t="n"/>
      <c r="M840" s="13" t="n"/>
      <c r="N840" s="13" t="n"/>
      <c r="O840" s="13" t="n"/>
      <c r="P840" s="13" t="n"/>
      <c r="Q840" s="13" t="n"/>
      <c r="R840" s="13" t="n"/>
      <c r="S840" s="13" t="n"/>
      <c r="T840" s="13" t="n"/>
      <c r="U840" s="13" t="n"/>
      <c r="V840" s="13" t="n"/>
      <c r="W840" s="13" t="n"/>
      <c r="X840" s="13" t="n"/>
      <c r="Y840" s="13" t="n"/>
      <c r="Z840" s="13" t="n"/>
    </row>
    <row r="841" ht="15.75" customHeight="1" s="303">
      <c r="A841" s="13" t="n"/>
      <c r="B841" s="13" t="n"/>
      <c r="C841" s="13" t="n"/>
      <c r="D841" s="13" t="n"/>
      <c r="E841" s="13" t="n"/>
      <c r="F841" s="13" t="n"/>
      <c r="G841" s="13" t="n"/>
      <c r="H841" s="13" t="n"/>
      <c r="I841" s="13" t="n"/>
      <c r="J841" s="13" t="n"/>
      <c r="K841" s="13" t="n"/>
      <c r="L841" s="13" t="n"/>
      <c r="M841" s="13" t="n"/>
      <c r="N841" s="13" t="n"/>
      <c r="O841" s="13" t="n"/>
      <c r="P841" s="13" t="n"/>
      <c r="Q841" s="13" t="n"/>
      <c r="R841" s="13" t="n"/>
      <c r="S841" s="13" t="n"/>
      <c r="T841" s="13" t="n"/>
      <c r="U841" s="13" t="n"/>
      <c r="V841" s="13" t="n"/>
      <c r="W841" s="13" t="n"/>
      <c r="X841" s="13" t="n"/>
      <c r="Y841" s="13" t="n"/>
      <c r="Z841" s="13" t="n"/>
    </row>
    <row r="842" ht="15.75" customHeight="1" s="303">
      <c r="A842" s="13" t="n"/>
      <c r="B842" s="13" t="n"/>
      <c r="C842" s="13" t="n"/>
      <c r="D842" s="13" t="n"/>
      <c r="E842" s="13" t="n"/>
      <c r="F842" s="13" t="n"/>
      <c r="G842" s="13" t="n"/>
      <c r="H842" s="13" t="n"/>
      <c r="I842" s="13" t="n"/>
      <c r="J842" s="13" t="n"/>
      <c r="K842" s="13" t="n"/>
      <c r="L842" s="13" t="n"/>
      <c r="M842" s="13" t="n"/>
      <c r="N842" s="13" t="n"/>
      <c r="O842" s="13" t="n"/>
      <c r="P842" s="13" t="n"/>
      <c r="Q842" s="13" t="n"/>
      <c r="R842" s="13" t="n"/>
      <c r="S842" s="13" t="n"/>
      <c r="T842" s="13" t="n"/>
      <c r="U842" s="13" t="n"/>
      <c r="V842" s="13" t="n"/>
      <c r="W842" s="13" t="n"/>
      <c r="X842" s="13" t="n"/>
      <c r="Y842" s="13" t="n"/>
      <c r="Z842" s="13" t="n"/>
    </row>
    <row r="843" ht="15.75" customHeight="1" s="303">
      <c r="A843" s="13" t="n"/>
      <c r="B843" s="13" t="n"/>
      <c r="C843" s="13" t="n"/>
      <c r="D843" s="13" t="n"/>
      <c r="E843" s="13" t="n"/>
      <c r="F843" s="13" t="n"/>
      <c r="G843" s="13" t="n"/>
      <c r="H843" s="13" t="n"/>
      <c r="I843" s="13" t="n"/>
      <c r="J843" s="13" t="n"/>
      <c r="K843" s="13" t="n"/>
      <c r="L843" s="13" t="n"/>
      <c r="M843" s="13" t="n"/>
      <c r="N843" s="13" t="n"/>
      <c r="O843" s="13" t="n"/>
      <c r="P843" s="13" t="n"/>
      <c r="Q843" s="13" t="n"/>
      <c r="R843" s="13" t="n"/>
      <c r="S843" s="13" t="n"/>
      <c r="T843" s="13" t="n"/>
      <c r="U843" s="13" t="n"/>
      <c r="V843" s="13" t="n"/>
      <c r="W843" s="13" t="n"/>
      <c r="X843" s="13" t="n"/>
      <c r="Y843" s="13" t="n"/>
      <c r="Z843" s="13" t="n"/>
    </row>
    <row r="844" ht="15.75" customHeight="1" s="303">
      <c r="A844" s="13" t="n"/>
      <c r="B844" s="13" t="n"/>
      <c r="C844" s="13" t="n"/>
      <c r="D844" s="13" t="n"/>
      <c r="E844" s="13" t="n"/>
      <c r="F844" s="13" t="n"/>
      <c r="G844" s="13" t="n"/>
      <c r="H844" s="13" t="n"/>
      <c r="I844" s="13" t="n"/>
      <c r="J844" s="13" t="n"/>
      <c r="K844" s="13" t="n"/>
      <c r="L844" s="13" t="n"/>
      <c r="M844" s="13" t="n"/>
      <c r="N844" s="13" t="n"/>
      <c r="O844" s="13" t="n"/>
      <c r="P844" s="13" t="n"/>
      <c r="Q844" s="13" t="n"/>
      <c r="R844" s="13" t="n"/>
      <c r="S844" s="13" t="n"/>
      <c r="T844" s="13" t="n"/>
      <c r="U844" s="13" t="n"/>
      <c r="V844" s="13" t="n"/>
      <c r="W844" s="13" t="n"/>
      <c r="X844" s="13" t="n"/>
      <c r="Y844" s="13" t="n"/>
      <c r="Z844" s="13" t="n"/>
    </row>
    <row r="845" ht="15.75" customHeight="1" s="303">
      <c r="A845" s="13" t="n"/>
      <c r="B845" s="13" t="n"/>
      <c r="C845" s="13" t="n"/>
      <c r="D845" s="13" t="n"/>
      <c r="E845" s="13" t="n"/>
      <c r="F845" s="13" t="n"/>
      <c r="G845" s="13" t="n"/>
      <c r="H845" s="13" t="n"/>
      <c r="I845" s="13" t="n"/>
      <c r="J845" s="13" t="n"/>
      <c r="K845" s="13" t="n"/>
      <c r="L845" s="13" t="n"/>
      <c r="M845" s="13" t="n"/>
      <c r="N845" s="13" t="n"/>
      <c r="O845" s="13" t="n"/>
      <c r="P845" s="13" t="n"/>
      <c r="Q845" s="13" t="n"/>
      <c r="R845" s="13" t="n"/>
      <c r="S845" s="13" t="n"/>
      <c r="T845" s="13" t="n"/>
      <c r="U845" s="13" t="n"/>
      <c r="V845" s="13" t="n"/>
      <c r="W845" s="13" t="n"/>
      <c r="X845" s="13" t="n"/>
      <c r="Y845" s="13" t="n"/>
      <c r="Z845" s="13" t="n"/>
    </row>
    <row r="846" ht="15.75" customHeight="1" s="303">
      <c r="A846" s="13" t="n"/>
      <c r="B846" s="13" t="n"/>
      <c r="C846" s="13" t="n"/>
      <c r="D846" s="13" t="n"/>
      <c r="E846" s="13" t="n"/>
      <c r="F846" s="13" t="n"/>
      <c r="G846" s="13" t="n"/>
      <c r="H846" s="13" t="n"/>
      <c r="I846" s="13" t="n"/>
      <c r="J846" s="13" t="n"/>
      <c r="K846" s="13" t="n"/>
      <c r="L846" s="13" t="n"/>
      <c r="M846" s="13" t="n"/>
      <c r="N846" s="13" t="n"/>
      <c r="O846" s="13" t="n"/>
      <c r="P846" s="13" t="n"/>
      <c r="Q846" s="13" t="n"/>
      <c r="R846" s="13" t="n"/>
      <c r="S846" s="13" t="n"/>
      <c r="T846" s="13" t="n"/>
      <c r="U846" s="13" t="n"/>
      <c r="V846" s="13" t="n"/>
      <c r="W846" s="13" t="n"/>
      <c r="X846" s="13" t="n"/>
      <c r="Y846" s="13" t="n"/>
      <c r="Z846" s="13" t="n"/>
    </row>
    <row r="847" ht="15.75" customHeight="1" s="303">
      <c r="A847" s="13" t="n"/>
      <c r="B847" s="13" t="n"/>
      <c r="C847" s="13" t="n"/>
      <c r="D847" s="13" t="n"/>
      <c r="E847" s="13" t="n"/>
      <c r="F847" s="13" t="n"/>
      <c r="G847" s="13" t="n"/>
      <c r="H847" s="13" t="n"/>
      <c r="I847" s="13" t="n"/>
      <c r="J847" s="13" t="n"/>
      <c r="K847" s="13" t="n"/>
      <c r="L847" s="13" t="n"/>
      <c r="M847" s="13" t="n"/>
      <c r="N847" s="13" t="n"/>
      <c r="O847" s="13" t="n"/>
      <c r="P847" s="13" t="n"/>
      <c r="Q847" s="13" t="n"/>
      <c r="R847" s="13" t="n"/>
      <c r="S847" s="13" t="n"/>
      <c r="T847" s="13" t="n"/>
      <c r="U847" s="13" t="n"/>
      <c r="V847" s="13" t="n"/>
      <c r="W847" s="13" t="n"/>
      <c r="X847" s="13" t="n"/>
      <c r="Y847" s="13" t="n"/>
      <c r="Z847" s="13" t="n"/>
    </row>
    <row r="848" ht="15.75" customHeight="1" s="303">
      <c r="A848" s="13" t="n"/>
      <c r="B848" s="13" t="n"/>
      <c r="C848" s="13" t="n"/>
      <c r="D848" s="13" t="n"/>
      <c r="E848" s="13" t="n"/>
      <c r="F848" s="13" t="n"/>
      <c r="G848" s="13" t="n"/>
      <c r="H848" s="13" t="n"/>
      <c r="I848" s="13" t="n"/>
      <c r="J848" s="13" t="n"/>
      <c r="K848" s="13" t="n"/>
      <c r="L848" s="13" t="n"/>
      <c r="M848" s="13" t="n"/>
      <c r="N848" s="13" t="n"/>
      <c r="O848" s="13" t="n"/>
      <c r="P848" s="13" t="n"/>
      <c r="Q848" s="13" t="n"/>
      <c r="R848" s="13" t="n"/>
      <c r="S848" s="13" t="n"/>
      <c r="T848" s="13" t="n"/>
      <c r="U848" s="13" t="n"/>
      <c r="V848" s="13" t="n"/>
      <c r="W848" s="13" t="n"/>
      <c r="X848" s="13" t="n"/>
      <c r="Y848" s="13" t="n"/>
      <c r="Z848" s="13" t="n"/>
    </row>
    <row r="849" ht="15.75" customHeight="1" s="303">
      <c r="A849" s="13" t="n"/>
      <c r="B849" s="13" t="n"/>
      <c r="C849" s="13" t="n"/>
      <c r="D849" s="13" t="n"/>
      <c r="E849" s="13" t="n"/>
      <c r="F849" s="13" t="n"/>
      <c r="G849" s="13" t="n"/>
      <c r="H849" s="13" t="n"/>
      <c r="I849" s="13" t="n"/>
      <c r="J849" s="13" t="n"/>
      <c r="K849" s="13" t="n"/>
      <c r="L849" s="13" t="n"/>
      <c r="M849" s="13" t="n"/>
      <c r="N849" s="13" t="n"/>
      <c r="O849" s="13" t="n"/>
      <c r="P849" s="13" t="n"/>
      <c r="Q849" s="13" t="n"/>
      <c r="R849" s="13" t="n"/>
      <c r="S849" s="13" t="n"/>
      <c r="T849" s="13" t="n"/>
      <c r="U849" s="13" t="n"/>
      <c r="V849" s="13" t="n"/>
      <c r="W849" s="13" t="n"/>
      <c r="X849" s="13" t="n"/>
      <c r="Y849" s="13" t="n"/>
      <c r="Z849" s="13" t="n"/>
    </row>
    <row r="850" ht="15.75" customHeight="1" s="303">
      <c r="A850" s="13" t="n"/>
      <c r="B850" s="13" t="n"/>
      <c r="C850" s="13" t="n"/>
      <c r="D850" s="13" t="n"/>
      <c r="E850" s="13" t="n"/>
      <c r="F850" s="13" t="n"/>
      <c r="G850" s="13" t="n"/>
      <c r="H850" s="13" t="n"/>
      <c r="I850" s="13" t="n"/>
      <c r="J850" s="13" t="n"/>
      <c r="K850" s="13" t="n"/>
      <c r="L850" s="13" t="n"/>
      <c r="M850" s="13" t="n"/>
      <c r="N850" s="13" t="n"/>
      <c r="O850" s="13" t="n"/>
      <c r="P850" s="13" t="n"/>
      <c r="Q850" s="13" t="n"/>
      <c r="R850" s="13" t="n"/>
      <c r="S850" s="13" t="n"/>
      <c r="T850" s="13" t="n"/>
      <c r="U850" s="13" t="n"/>
      <c r="V850" s="13" t="n"/>
      <c r="W850" s="13" t="n"/>
      <c r="X850" s="13" t="n"/>
      <c r="Y850" s="13" t="n"/>
      <c r="Z850" s="13" t="n"/>
    </row>
    <row r="851" ht="15.75" customHeight="1" s="303">
      <c r="A851" s="13" t="n"/>
      <c r="B851" s="13" t="n"/>
      <c r="C851" s="13" t="n"/>
      <c r="D851" s="13" t="n"/>
      <c r="E851" s="13" t="n"/>
      <c r="F851" s="13" t="n"/>
      <c r="G851" s="13" t="n"/>
      <c r="H851" s="13" t="n"/>
      <c r="I851" s="13" t="n"/>
      <c r="J851" s="13" t="n"/>
      <c r="K851" s="13" t="n"/>
      <c r="L851" s="13" t="n"/>
      <c r="M851" s="13" t="n"/>
      <c r="N851" s="13" t="n"/>
      <c r="O851" s="13" t="n"/>
      <c r="P851" s="13" t="n"/>
      <c r="Q851" s="13" t="n"/>
      <c r="R851" s="13" t="n"/>
      <c r="S851" s="13" t="n"/>
      <c r="T851" s="13" t="n"/>
      <c r="U851" s="13" t="n"/>
      <c r="V851" s="13" t="n"/>
      <c r="W851" s="13" t="n"/>
      <c r="X851" s="13" t="n"/>
      <c r="Y851" s="13" t="n"/>
      <c r="Z851" s="13" t="n"/>
    </row>
    <row r="852" ht="15.75" customHeight="1" s="303">
      <c r="A852" s="13" t="n"/>
      <c r="B852" s="13" t="n"/>
      <c r="C852" s="13" t="n"/>
      <c r="D852" s="13" t="n"/>
      <c r="E852" s="13" t="n"/>
      <c r="F852" s="13" t="n"/>
      <c r="G852" s="13" t="n"/>
      <c r="H852" s="13" t="n"/>
      <c r="I852" s="13" t="n"/>
      <c r="J852" s="13" t="n"/>
      <c r="K852" s="13" t="n"/>
      <c r="L852" s="13" t="n"/>
      <c r="M852" s="13" t="n"/>
      <c r="N852" s="13" t="n"/>
      <c r="O852" s="13" t="n"/>
      <c r="P852" s="13" t="n"/>
      <c r="Q852" s="13" t="n"/>
      <c r="R852" s="13" t="n"/>
      <c r="S852" s="13" t="n"/>
      <c r="T852" s="13" t="n"/>
      <c r="U852" s="13" t="n"/>
      <c r="V852" s="13" t="n"/>
      <c r="W852" s="13" t="n"/>
      <c r="X852" s="13" t="n"/>
      <c r="Y852" s="13" t="n"/>
      <c r="Z852" s="13" t="n"/>
    </row>
    <row r="853" ht="15.75" customHeight="1" s="303">
      <c r="A853" s="13" t="n"/>
      <c r="B853" s="13" t="n"/>
      <c r="C853" s="13" t="n"/>
      <c r="D853" s="13" t="n"/>
      <c r="E853" s="13" t="n"/>
      <c r="F853" s="13" t="n"/>
      <c r="G853" s="13" t="n"/>
      <c r="H853" s="13" t="n"/>
      <c r="I853" s="13" t="n"/>
      <c r="J853" s="13" t="n"/>
      <c r="K853" s="13" t="n"/>
      <c r="L853" s="13" t="n"/>
      <c r="M853" s="13" t="n"/>
      <c r="N853" s="13" t="n"/>
      <c r="O853" s="13" t="n"/>
      <c r="P853" s="13" t="n"/>
      <c r="Q853" s="13" t="n"/>
      <c r="R853" s="13" t="n"/>
      <c r="S853" s="13" t="n"/>
      <c r="T853" s="13" t="n"/>
      <c r="U853" s="13" t="n"/>
      <c r="V853" s="13" t="n"/>
      <c r="W853" s="13" t="n"/>
      <c r="X853" s="13" t="n"/>
      <c r="Y853" s="13" t="n"/>
      <c r="Z853" s="13" t="n"/>
    </row>
    <row r="854" ht="15.75" customHeight="1" s="303">
      <c r="A854" s="13" t="n"/>
      <c r="B854" s="13" t="n"/>
      <c r="C854" s="13" t="n"/>
      <c r="D854" s="13" t="n"/>
      <c r="E854" s="13" t="n"/>
      <c r="F854" s="13" t="n"/>
      <c r="G854" s="13" t="n"/>
      <c r="H854" s="13" t="n"/>
      <c r="I854" s="13" t="n"/>
      <c r="J854" s="13" t="n"/>
      <c r="K854" s="13" t="n"/>
      <c r="L854" s="13" t="n"/>
      <c r="M854" s="13" t="n"/>
      <c r="N854" s="13" t="n"/>
      <c r="O854" s="13" t="n"/>
      <c r="P854" s="13" t="n"/>
      <c r="Q854" s="13" t="n"/>
      <c r="R854" s="13" t="n"/>
      <c r="S854" s="13" t="n"/>
      <c r="T854" s="13" t="n"/>
      <c r="U854" s="13" t="n"/>
      <c r="V854" s="13" t="n"/>
      <c r="W854" s="13" t="n"/>
      <c r="X854" s="13" t="n"/>
      <c r="Y854" s="13" t="n"/>
      <c r="Z854" s="13" t="n"/>
    </row>
    <row r="855" ht="15.75" customHeight="1" s="303">
      <c r="A855" s="13" t="n"/>
      <c r="B855" s="13" t="n"/>
      <c r="C855" s="13" t="n"/>
      <c r="D855" s="13" t="n"/>
      <c r="E855" s="13" t="n"/>
      <c r="F855" s="13" t="n"/>
      <c r="G855" s="13" t="n"/>
      <c r="H855" s="13" t="n"/>
      <c r="I855" s="13" t="n"/>
      <c r="J855" s="13" t="n"/>
      <c r="K855" s="13" t="n"/>
      <c r="L855" s="13" t="n"/>
      <c r="M855" s="13" t="n"/>
      <c r="N855" s="13" t="n"/>
      <c r="O855" s="13" t="n"/>
      <c r="P855" s="13" t="n"/>
      <c r="Q855" s="13" t="n"/>
      <c r="R855" s="13" t="n"/>
      <c r="S855" s="13" t="n"/>
      <c r="T855" s="13" t="n"/>
      <c r="U855" s="13" t="n"/>
      <c r="V855" s="13" t="n"/>
      <c r="W855" s="13" t="n"/>
      <c r="X855" s="13" t="n"/>
      <c r="Y855" s="13" t="n"/>
      <c r="Z855" s="13" t="n"/>
    </row>
    <row r="856" ht="15.75" customHeight="1" s="303">
      <c r="A856" s="13" t="n"/>
      <c r="B856" s="13" t="n"/>
      <c r="C856" s="13" t="n"/>
      <c r="D856" s="13" t="n"/>
      <c r="E856" s="13" t="n"/>
      <c r="F856" s="13" t="n"/>
      <c r="G856" s="13" t="n"/>
      <c r="H856" s="13" t="n"/>
      <c r="I856" s="13" t="n"/>
      <c r="J856" s="13" t="n"/>
      <c r="K856" s="13" t="n"/>
      <c r="L856" s="13" t="n"/>
      <c r="M856" s="13" t="n"/>
      <c r="N856" s="13" t="n"/>
      <c r="O856" s="13" t="n"/>
      <c r="P856" s="13" t="n"/>
      <c r="Q856" s="13" t="n"/>
      <c r="R856" s="13" t="n"/>
      <c r="S856" s="13" t="n"/>
      <c r="T856" s="13" t="n"/>
      <c r="U856" s="13" t="n"/>
      <c r="V856" s="13" t="n"/>
      <c r="W856" s="13" t="n"/>
      <c r="X856" s="13" t="n"/>
      <c r="Y856" s="13" t="n"/>
      <c r="Z856" s="13" t="n"/>
    </row>
    <row r="857" ht="15.75" customHeight="1" s="303">
      <c r="A857" s="13" t="n"/>
      <c r="B857" s="13" t="n"/>
      <c r="C857" s="13" t="n"/>
      <c r="D857" s="13" t="n"/>
      <c r="E857" s="13" t="n"/>
      <c r="F857" s="13" t="n"/>
      <c r="G857" s="13" t="n"/>
      <c r="H857" s="13" t="n"/>
      <c r="I857" s="13" t="n"/>
      <c r="J857" s="13" t="n"/>
      <c r="K857" s="13" t="n"/>
      <c r="L857" s="13" t="n"/>
      <c r="M857" s="13" t="n"/>
      <c r="N857" s="13" t="n"/>
      <c r="O857" s="13" t="n"/>
      <c r="P857" s="13" t="n"/>
      <c r="Q857" s="13" t="n"/>
      <c r="R857" s="13" t="n"/>
      <c r="S857" s="13" t="n"/>
      <c r="T857" s="13" t="n"/>
      <c r="U857" s="13" t="n"/>
      <c r="V857" s="13" t="n"/>
      <c r="W857" s="13" t="n"/>
      <c r="X857" s="13" t="n"/>
      <c r="Y857" s="13" t="n"/>
      <c r="Z857" s="13" t="n"/>
    </row>
    <row r="858" ht="15.75" customHeight="1" s="303">
      <c r="A858" s="13" t="n"/>
      <c r="B858" s="13" t="n"/>
      <c r="C858" s="13" t="n"/>
      <c r="D858" s="13" t="n"/>
      <c r="E858" s="13" t="n"/>
      <c r="F858" s="13" t="n"/>
      <c r="G858" s="13" t="n"/>
      <c r="H858" s="13" t="n"/>
      <c r="I858" s="13" t="n"/>
      <c r="J858" s="13" t="n"/>
      <c r="K858" s="13" t="n"/>
      <c r="L858" s="13" t="n"/>
      <c r="M858" s="13" t="n"/>
      <c r="N858" s="13" t="n"/>
      <c r="O858" s="13" t="n"/>
      <c r="P858" s="13" t="n"/>
      <c r="Q858" s="13" t="n"/>
      <c r="R858" s="13" t="n"/>
      <c r="S858" s="13" t="n"/>
      <c r="T858" s="13" t="n"/>
      <c r="U858" s="13" t="n"/>
      <c r="V858" s="13" t="n"/>
      <c r="W858" s="13" t="n"/>
      <c r="X858" s="13" t="n"/>
      <c r="Y858" s="13" t="n"/>
      <c r="Z858" s="13" t="n"/>
    </row>
    <row r="859" ht="15.75" customHeight="1" s="303">
      <c r="A859" s="13" t="n"/>
      <c r="B859" s="13" t="n"/>
      <c r="C859" s="13" t="n"/>
      <c r="D859" s="13" t="n"/>
      <c r="E859" s="13" t="n"/>
      <c r="F859" s="13" t="n"/>
      <c r="G859" s="13" t="n"/>
      <c r="H859" s="13" t="n"/>
      <c r="I859" s="13" t="n"/>
      <c r="J859" s="13" t="n"/>
      <c r="K859" s="13" t="n"/>
      <c r="L859" s="13" t="n"/>
      <c r="M859" s="13" t="n"/>
      <c r="N859" s="13" t="n"/>
      <c r="O859" s="13" t="n"/>
      <c r="P859" s="13" t="n"/>
      <c r="Q859" s="13" t="n"/>
      <c r="R859" s="13" t="n"/>
      <c r="S859" s="13" t="n"/>
      <c r="T859" s="13" t="n"/>
      <c r="U859" s="13" t="n"/>
      <c r="V859" s="13" t="n"/>
      <c r="W859" s="13" t="n"/>
      <c r="X859" s="13" t="n"/>
      <c r="Y859" s="13" t="n"/>
      <c r="Z859" s="13" t="n"/>
    </row>
    <row r="860" ht="15.75" customHeight="1" s="303">
      <c r="A860" s="13" t="n"/>
      <c r="B860" s="13" t="n"/>
      <c r="C860" s="13" t="n"/>
      <c r="D860" s="13" t="n"/>
      <c r="E860" s="13" t="n"/>
      <c r="F860" s="13" t="n"/>
      <c r="G860" s="13" t="n"/>
      <c r="H860" s="13" t="n"/>
      <c r="I860" s="13" t="n"/>
      <c r="J860" s="13" t="n"/>
      <c r="K860" s="13" t="n"/>
      <c r="L860" s="13" t="n"/>
      <c r="M860" s="13" t="n"/>
      <c r="N860" s="13" t="n"/>
      <c r="O860" s="13" t="n"/>
      <c r="P860" s="13" t="n"/>
      <c r="Q860" s="13" t="n"/>
      <c r="R860" s="13" t="n"/>
      <c r="S860" s="13" t="n"/>
      <c r="T860" s="13" t="n"/>
      <c r="U860" s="13" t="n"/>
      <c r="V860" s="13" t="n"/>
      <c r="W860" s="13" t="n"/>
      <c r="X860" s="13" t="n"/>
      <c r="Y860" s="13" t="n"/>
      <c r="Z860" s="13" t="n"/>
    </row>
    <row r="861" ht="15.75" customHeight="1" s="303">
      <c r="A861" s="13" t="n"/>
      <c r="B861" s="13" t="n"/>
      <c r="C861" s="13" t="n"/>
      <c r="D861" s="13" t="n"/>
      <c r="E861" s="13" t="n"/>
      <c r="F861" s="13" t="n"/>
      <c r="G861" s="13" t="n"/>
      <c r="H861" s="13" t="n"/>
      <c r="I861" s="13" t="n"/>
      <c r="J861" s="13" t="n"/>
      <c r="K861" s="13" t="n"/>
      <c r="L861" s="13" t="n"/>
      <c r="M861" s="13" t="n"/>
      <c r="N861" s="13" t="n"/>
      <c r="O861" s="13" t="n"/>
      <c r="P861" s="13" t="n"/>
      <c r="Q861" s="13" t="n"/>
      <c r="R861" s="13" t="n"/>
      <c r="S861" s="13" t="n"/>
      <c r="T861" s="13" t="n"/>
      <c r="U861" s="13" t="n"/>
      <c r="V861" s="13" t="n"/>
      <c r="W861" s="13" t="n"/>
      <c r="X861" s="13" t="n"/>
      <c r="Y861" s="13" t="n"/>
      <c r="Z861" s="13" t="n"/>
    </row>
    <row r="862" ht="15.75" customHeight="1" s="303">
      <c r="A862" s="13" t="n"/>
      <c r="B862" s="13" t="n"/>
      <c r="C862" s="13" t="n"/>
      <c r="D862" s="13" t="n"/>
      <c r="E862" s="13" t="n"/>
      <c r="F862" s="13" t="n"/>
      <c r="G862" s="13" t="n"/>
      <c r="H862" s="13" t="n"/>
      <c r="I862" s="13" t="n"/>
      <c r="J862" s="13" t="n"/>
      <c r="K862" s="13" t="n"/>
      <c r="L862" s="13" t="n"/>
      <c r="M862" s="13" t="n"/>
      <c r="N862" s="13" t="n"/>
      <c r="O862" s="13" t="n"/>
      <c r="P862" s="13" t="n"/>
      <c r="Q862" s="13" t="n"/>
      <c r="R862" s="13" t="n"/>
      <c r="S862" s="13" t="n"/>
      <c r="T862" s="13" t="n"/>
      <c r="U862" s="13" t="n"/>
      <c r="V862" s="13" t="n"/>
      <c r="W862" s="13" t="n"/>
      <c r="X862" s="13" t="n"/>
      <c r="Y862" s="13" t="n"/>
      <c r="Z862" s="13" t="n"/>
    </row>
    <row r="863" ht="15.75" customHeight="1" s="303">
      <c r="A863" s="13" t="n"/>
      <c r="B863" s="13" t="n"/>
      <c r="C863" s="13" t="n"/>
      <c r="D863" s="13" t="n"/>
      <c r="E863" s="13" t="n"/>
      <c r="F863" s="13" t="n"/>
      <c r="G863" s="13" t="n"/>
      <c r="H863" s="13" t="n"/>
      <c r="I863" s="13" t="n"/>
      <c r="J863" s="13" t="n"/>
      <c r="K863" s="13" t="n"/>
      <c r="L863" s="13" t="n"/>
      <c r="M863" s="13" t="n"/>
      <c r="N863" s="13" t="n"/>
      <c r="O863" s="13" t="n"/>
      <c r="P863" s="13" t="n"/>
      <c r="Q863" s="13" t="n"/>
      <c r="R863" s="13" t="n"/>
      <c r="S863" s="13" t="n"/>
      <c r="T863" s="13" t="n"/>
      <c r="U863" s="13" t="n"/>
      <c r="V863" s="13" t="n"/>
      <c r="W863" s="13" t="n"/>
      <c r="X863" s="13" t="n"/>
      <c r="Y863" s="13" t="n"/>
      <c r="Z863" s="13" t="n"/>
    </row>
    <row r="864" ht="15.75" customHeight="1" s="303">
      <c r="A864" s="13" t="n"/>
      <c r="B864" s="13" t="n"/>
      <c r="C864" s="13" t="n"/>
      <c r="D864" s="13" t="n"/>
      <c r="E864" s="13" t="n"/>
      <c r="F864" s="13" t="n"/>
      <c r="G864" s="13" t="n"/>
      <c r="H864" s="13" t="n"/>
      <c r="I864" s="13" t="n"/>
      <c r="J864" s="13" t="n"/>
      <c r="K864" s="13" t="n"/>
      <c r="L864" s="13" t="n"/>
      <c r="M864" s="13" t="n"/>
      <c r="N864" s="13" t="n"/>
      <c r="O864" s="13" t="n"/>
      <c r="P864" s="13" t="n"/>
      <c r="Q864" s="13" t="n"/>
      <c r="R864" s="13" t="n"/>
      <c r="S864" s="13" t="n"/>
      <c r="T864" s="13" t="n"/>
      <c r="U864" s="13" t="n"/>
      <c r="V864" s="13" t="n"/>
      <c r="W864" s="13" t="n"/>
      <c r="X864" s="13" t="n"/>
      <c r="Y864" s="13" t="n"/>
      <c r="Z864" s="13" t="n"/>
    </row>
    <row r="865" ht="15.75" customHeight="1" s="303">
      <c r="A865" s="13" t="n"/>
      <c r="B865" s="13" t="n"/>
      <c r="C865" s="13" t="n"/>
      <c r="D865" s="13" t="n"/>
      <c r="E865" s="13" t="n"/>
      <c r="F865" s="13" t="n"/>
      <c r="G865" s="13" t="n"/>
      <c r="H865" s="13" t="n"/>
      <c r="I865" s="13" t="n"/>
      <c r="J865" s="13" t="n"/>
      <c r="K865" s="13" t="n"/>
      <c r="L865" s="13" t="n"/>
      <c r="M865" s="13" t="n"/>
      <c r="N865" s="13" t="n"/>
      <c r="O865" s="13" t="n"/>
      <c r="P865" s="13" t="n"/>
      <c r="Q865" s="13" t="n"/>
      <c r="R865" s="13" t="n"/>
      <c r="S865" s="13" t="n"/>
      <c r="T865" s="13" t="n"/>
      <c r="U865" s="13" t="n"/>
      <c r="V865" s="13" t="n"/>
      <c r="W865" s="13" t="n"/>
      <c r="X865" s="13" t="n"/>
      <c r="Y865" s="13" t="n"/>
      <c r="Z865" s="13" t="n"/>
    </row>
    <row r="866" ht="15.75" customHeight="1" s="303">
      <c r="A866" s="13" t="n"/>
      <c r="B866" s="13" t="n"/>
      <c r="C866" s="13" t="n"/>
      <c r="D866" s="13" t="n"/>
      <c r="E866" s="13" t="n"/>
      <c r="F866" s="13" t="n"/>
      <c r="G866" s="13" t="n"/>
      <c r="H866" s="13" t="n"/>
      <c r="I866" s="13" t="n"/>
      <c r="J866" s="13" t="n"/>
      <c r="K866" s="13" t="n"/>
      <c r="L866" s="13" t="n"/>
      <c r="M866" s="13" t="n"/>
      <c r="N866" s="13" t="n"/>
      <c r="O866" s="13" t="n"/>
      <c r="P866" s="13" t="n"/>
      <c r="Q866" s="13" t="n"/>
      <c r="R866" s="13" t="n"/>
      <c r="S866" s="13" t="n"/>
      <c r="T866" s="13" t="n"/>
      <c r="U866" s="13" t="n"/>
      <c r="V866" s="13" t="n"/>
      <c r="W866" s="13" t="n"/>
      <c r="X866" s="13" t="n"/>
      <c r="Y866" s="13" t="n"/>
      <c r="Z866" s="13" t="n"/>
    </row>
    <row r="867" ht="15.75" customHeight="1" s="303">
      <c r="A867" s="13" t="n"/>
      <c r="B867" s="13" t="n"/>
      <c r="C867" s="13" t="n"/>
      <c r="D867" s="13" t="n"/>
      <c r="E867" s="13" t="n"/>
      <c r="F867" s="13" t="n"/>
      <c r="G867" s="13" t="n"/>
      <c r="H867" s="13" t="n"/>
      <c r="I867" s="13" t="n"/>
      <c r="J867" s="13" t="n"/>
      <c r="K867" s="13" t="n"/>
      <c r="L867" s="13" t="n"/>
      <c r="M867" s="13" t="n"/>
      <c r="N867" s="13" t="n"/>
      <c r="O867" s="13" t="n"/>
      <c r="P867" s="13" t="n"/>
      <c r="Q867" s="13" t="n"/>
      <c r="R867" s="13" t="n"/>
      <c r="S867" s="13" t="n"/>
      <c r="T867" s="13" t="n"/>
      <c r="U867" s="13" t="n"/>
      <c r="V867" s="13" t="n"/>
      <c r="W867" s="13" t="n"/>
      <c r="X867" s="13" t="n"/>
      <c r="Y867" s="13" t="n"/>
      <c r="Z867" s="13" t="n"/>
    </row>
    <row r="868" ht="15.75" customHeight="1" s="303">
      <c r="A868" s="13" t="n"/>
      <c r="B868" s="13" t="n"/>
      <c r="C868" s="13" t="n"/>
      <c r="D868" s="13" t="n"/>
      <c r="E868" s="13" t="n"/>
      <c r="F868" s="13" t="n"/>
      <c r="G868" s="13" t="n"/>
      <c r="H868" s="13" t="n"/>
      <c r="I868" s="13" t="n"/>
      <c r="J868" s="13" t="n"/>
      <c r="K868" s="13" t="n"/>
      <c r="L868" s="13" t="n"/>
      <c r="M868" s="13" t="n"/>
      <c r="N868" s="13" t="n"/>
      <c r="O868" s="13" t="n"/>
      <c r="P868" s="13" t="n"/>
      <c r="Q868" s="13" t="n"/>
      <c r="R868" s="13" t="n"/>
      <c r="S868" s="13" t="n"/>
      <c r="T868" s="13" t="n"/>
      <c r="U868" s="13" t="n"/>
      <c r="V868" s="13" t="n"/>
      <c r="W868" s="13" t="n"/>
      <c r="X868" s="13" t="n"/>
      <c r="Y868" s="13" t="n"/>
      <c r="Z868" s="13" t="n"/>
    </row>
    <row r="869" ht="15.75" customHeight="1" s="303">
      <c r="A869" s="13" t="n"/>
      <c r="B869" s="13" t="n"/>
      <c r="C869" s="13" t="n"/>
      <c r="D869" s="13" t="n"/>
      <c r="E869" s="13" t="n"/>
      <c r="F869" s="13" t="n"/>
      <c r="G869" s="13" t="n"/>
      <c r="H869" s="13" t="n"/>
      <c r="I869" s="13" t="n"/>
      <c r="J869" s="13" t="n"/>
      <c r="K869" s="13" t="n"/>
      <c r="L869" s="13" t="n"/>
      <c r="M869" s="13" t="n"/>
      <c r="N869" s="13" t="n"/>
      <c r="O869" s="13" t="n"/>
      <c r="P869" s="13" t="n"/>
      <c r="Q869" s="13" t="n"/>
      <c r="R869" s="13" t="n"/>
      <c r="S869" s="13" t="n"/>
      <c r="T869" s="13" t="n"/>
      <c r="U869" s="13" t="n"/>
      <c r="V869" s="13" t="n"/>
      <c r="W869" s="13" t="n"/>
      <c r="X869" s="13" t="n"/>
      <c r="Y869" s="13" t="n"/>
      <c r="Z869" s="13" t="n"/>
    </row>
    <row r="870" ht="15.75" customHeight="1" s="303">
      <c r="A870" s="13" t="n"/>
      <c r="B870" s="13" t="n"/>
      <c r="C870" s="13" t="n"/>
      <c r="D870" s="13" t="n"/>
      <c r="E870" s="13" t="n"/>
      <c r="F870" s="13" t="n"/>
      <c r="G870" s="13" t="n"/>
      <c r="H870" s="13" t="n"/>
      <c r="I870" s="13" t="n"/>
      <c r="J870" s="13" t="n"/>
      <c r="K870" s="13" t="n"/>
      <c r="L870" s="13" t="n"/>
      <c r="M870" s="13" t="n"/>
      <c r="N870" s="13" t="n"/>
      <c r="O870" s="13" t="n"/>
      <c r="P870" s="13" t="n"/>
      <c r="Q870" s="13" t="n"/>
      <c r="R870" s="13" t="n"/>
      <c r="S870" s="13" t="n"/>
      <c r="T870" s="13" t="n"/>
      <c r="U870" s="13" t="n"/>
      <c r="V870" s="13" t="n"/>
      <c r="W870" s="13" t="n"/>
      <c r="X870" s="13" t="n"/>
      <c r="Y870" s="13" t="n"/>
      <c r="Z870" s="13" t="n"/>
    </row>
    <row r="871" ht="15.75" customHeight="1" s="303">
      <c r="A871" s="13" t="n"/>
      <c r="B871" s="13" t="n"/>
      <c r="C871" s="13" t="n"/>
      <c r="D871" s="13" t="n"/>
      <c r="E871" s="13" t="n"/>
      <c r="F871" s="13" t="n"/>
      <c r="G871" s="13" t="n"/>
      <c r="H871" s="13" t="n"/>
      <c r="I871" s="13" t="n"/>
      <c r="J871" s="13" t="n"/>
      <c r="K871" s="13" t="n"/>
      <c r="L871" s="13" t="n"/>
      <c r="M871" s="13" t="n"/>
      <c r="N871" s="13" t="n"/>
      <c r="O871" s="13" t="n"/>
      <c r="P871" s="13" t="n"/>
      <c r="Q871" s="13" t="n"/>
      <c r="R871" s="13" t="n"/>
      <c r="S871" s="13" t="n"/>
      <c r="T871" s="13" t="n"/>
      <c r="U871" s="13" t="n"/>
      <c r="V871" s="13" t="n"/>
      <c r="W871" s="13" t="n"/>
      <c r="X871" s="13" t="n"/>
      <c r="Y871" s="13" t="n"/>
      <c r="Z871" s="13" t="n"/>
    </row>
    <row r="872" ht="15.75" customHeight="1" s="303">
      <c r="A872" s="13" t="n"/>
      <c r="B872" s="13" t="n"/>
      <c r="C872" s="13" t="n"/>
      <c r="D872" s="13" t="n"/>
      <c r="E872" s="13" t="n"/>
      <c r="F872" s="13" t="n"/>
      <c r="G872" s="13" t="n"/>
      <c r="H872" s="13" t="n"/>
      <c r="I872" s="13" t="n"/>
      <c r="J872" s="13" t="n"/>
      <c r="K872" s="13" t="n"/>
      <c r="L872" s="13" t="n"/>
      <c r="M872" s="13" t="n"/>
      <c r="N872" s="13" t="n"/>
      <c r="O872" s="13" t="n"/>
      <c r="P872" s="13" t="n"/>
      <c r="Q872" s="13" t="n"/>
      <c r="R872" s="13" t="n"/>
      <c r="S872" s="13" t="n"/>
      <c r="T872" s="13" t="n"/>
      <c r="U872" s="13" t="n"/>
      <c r="V872" s="13" t="n"/>
      <c r="W872" s="13" t="n"/>
      <c r="X872" s="13" t="n"/>
      <c r="Y872" s="13" t="n"/>
      <c r="Z872" s="13" t="n"/>
    </row>
    <row r="873" ht="15.75" customHeight="1" s="303">
      <c r="A873" s="13" t="n"/>
      <c r="B873" s="13" t="n"/>
      <c r="C873" s="13" t="n"/>
      <c r="D873" s="13" t="n"/>
      <c r="E873" s="13" t="n"/>
      <c r="F873" s="13" t="n"/>
      <c r="G873" s="13" t="n"/>
      <c r="H873" s="13" t="n"/>
      <c r="I873" s="13" t="n"/>
      <c r="J873" s="13" t="n"/>
      <c r="K873" s="13" t="n"/>
      <c r="L873" s="13" t="n"/>
      <c r="M873" s="13" t="n"/>
      <c r="N873" s="13" t="n"/>
      <c r="O873" s="13" t="n"/>
      <c r="P873" s="13" t="n"/>
      <c r="Q873" s="13" t="n"/>
      <c r="R873" s="13" t="n"/>
      <c r="S873" s="13" t="n"/>
      <c r="T873" s="13" t="n"/>
      <c r="U873" s="13" t="n"/>
      <c r="V873" s="13" t="n"/>
      <c r="W873" s="13" t="n"/>
      <c r="X873" s="13" t="n"/>
      <c r="Y873" s="13" t="n"/>
      <c r="Z873" s="13" t="n"/>
    </row>
    <row r="874" ht="15.75" customHeight="1" s="303">
      <c r="A874" s="13" t="n"/>
      <c r="B874" s="13" t="n"/>
      <c r="C874" s="13" t="n"/>
      <c r="D874" s="13" t="n"/>
      <c r="E874" s="13" t="n"/>
      <c r="F874" s="13" t="n"/>
      <c r="G874" s="13" t="n"/>
      <c r="H874" s="13" t="n"/>
      <c r="I874" s="13" t="n"/>
      <c r="J874" s="13" t="n"/>
      <c r="K874" s="13" t="n"/>
      <c r="L874" s="13" t="n"/>
      <c r="M874" s="13" t="n"/>
      <c r="N874" s="13" t="n"/>
      <c r="O874" s="13" t="n"/>
      <c r="P874" s="13" t="n"/>
      <c r="Q874" s="13" t="n"/>
      <c r="R874" s="13" t="n"/>
      <c r="S874" s="13" t="n"/>
      <c r="T874" s="13" t="n"/>
      <c r="U874" s="13" t="n"/>
      <c r="V874" s="13" t="n"/>
      <c r="W874" s="13" t="n"/>
      <c r="X874" s="13" t="n"/>
      <c r="Y874" s="13" t="n"/>
      <c r="Z874" s="13" t="n"/>
    </row>
    <row r="875" ht="15.75" customHeight="1" s="303">
      <c r="A875" s="13" t="n"/>
      <c r="B875" s="13" t="n"/>
      <c r="C875" s="13" t="n"/>
      <c r="D875" s="13" t="n"/>
      <c r="E875" s="13" t="n"/>
      <c r="F875" s="13" t="n"/>
      <c r="G875" s="13" t="n"/>
      <c r="H875" s="13" t="n"/>
      <c r="I875" s="13" t="n"/>
      <c r="J875" s="13" t="n"/>
      <c r="K875" s="13" t="n"/>
      <c r="L875" s="13" t="n"/>
      <c r="M875" s="13" t="n"/>
      <c r="N875" s="13" t="n"/>
      <c r="O875" s="13" t="n"/>
      <c r="P875" s="13" t="n"/>
      <c r="Q875" s="13" t="n"/>
      <c r="R875" s="13" t="n"/>
      <c r="S875" s="13" t="n"/>
      <c r="T875" s="13" t="n"/>
      <c r="U875" s="13" t="n"/>
      <c r="V875" s="13" t="n"/>
      <c r="W875" s="13" t="n"/>
      <c r="X875" s="13" t="n"/>
      <c r="Y875" s="13" t="n"/>
      <c r="Z875" s="13" t="n"/>
    </row>
    <row r="876" ht="15.75" customHeight="1" s="303">
      <c r="A876" s="13" t="n"/>
      <c r="B876" s="13" t="n"/>
      <c r="C876" s="13" t="n"/>
      <c r="D876" s="13" t="n"/>
      <c r="E876" s="13" t="n"/>
      <c r="F876" s="13" t="n"/>
      <c r="G876" s="13" t="n"/>
      <c r="H876" s="13" t="n"/>
      <c r="I876" s="13" t="n"/>
      <c r="J876" s="13" t="n"/>
      <c r="K876" s="13" t="n"/>
      <c r="L876" s="13" t="n"/>
      <c r="M876" s="13" t="n"/>
      <c r="N876" s="13" t="n"/>
      <c r="O876" s="13" t="n"/>
      <c r="P876" s="13" t="n"/>
      <c r="Q876" s="13" t="n"/>
      <c r="R876" s="13" t="n"/>
      <c r="S876" s="13" t="n"/>
      <c r="T876" s="13" t="n"/>
      <c r="U876" s="13" t="n"/>
      <c r="V876" s="13" t="n"/>
      <c r="W876" s="13" t="n"/>
      <c r="X876" s="13" t="n"/>
      <c r="Y876" s="13" t="n"/>
      <c r="Z876" s="13" t="n"/>
    </row>
    <row r="877" ht="15.75" customHeight="1" s="303">
      <c r="A877" s="13" t="n"/>
      <c r="B877" s="13" t="n"/>
      <c r="C877" s="13" t="n"/>
      <c r="D877" s="13" t="n"/>
      <c r="E877" s="13" t="n"/>
      <c r="F877" s="13" t="n"/>
      <c r="G877" s="13" t="n"/>
      <c r="H877" s="13" t="n"/>
      <c r="I877" s="13" t="n"/>
      <c r="J877" s="13" t="n"/>
      <c r="K877" s="13" t="n"/>
      <c r="L877" s="13" t="n"/>
      <c r="M877" s="13" t="n"/>
      <c r="N877" s="13" t="n"/>
      <c r="O877" s="13" t="n"/>
      <c r="P877" s="13" t="n"/>
      <c r="Q877" s="13" t="n"/>
      <c r="R877" s="13" t="n"/>
      <c r="S877" s="13" t="n"/>
      <c r="T877" s="13" t="n"/>
      <c r="U877" s="13" t="n"/>
      <c r="V877" s="13" t="n"/>
      <c r="W877" s="13" t="n"/>
      <c r="X877" s="13" t="n"/>
      <c r="Y877" s="13" t="n"/>
      <c r="Z877" s="13" t="n"/>
    </row>
    <row r="878" ht="15.75" customHeight="1" s="303">
      <c r="A878" s="13" t="n"/>
      <c r="B878" s="13" t="n"/>
      <c r="C878" s="13" t="n"/>
      <c r="D878" s="13" t="n"/>
      <c r="E878" s="13" t="n"/>
      <c r="F878" s="13" t="n"/>
      <c r="G878" s="13" t="n"/>
      <c r="H878" s="13" t="n"/>
      <c r="I878" s="13" t="n"/>
      <c r="J878" s="13" t="n"/>
      <c r="K878" s="13" t="n"/>
      <c r="L878" s="13" t="n"/>
      <c r="M878" s="13" t="n"/>
      <c r="N878" s="13" t="n"/>
      <c r="O878" s="13" t="n"/>
      <c r="P878" s="13" t="n"/>
      <c r="Q878" s="13" t="n"/>
      <c r="R878" s="13" t="n"/>
      <c r="S878" s="13" t="n"/>
      <c r="T878" s="13" t="n"/>
      <c r="U878" s="13" t="n"/>
      <c r="V878" s="13" t="n"/>
      <c r="W878" s="13" t="n"/>
      <c r="X878" s="13" t="n"/>
      <c r="Y878" s="13" t="n"/>
      <c r="Z878" s="13" t="n"/>
    </row>
    <row r="879" ht="15.75" customHeight="1" s="303">
      <c r="A879" s="13" t="n"/>
      <c r="B879" s="13" t="n"/>
      <c r="C879" s="13" t="n"/>
      <c r="D879" s="13" t="n"/>
      <c r="E879" s="13" t="n"/>
      <c r="F879" s="13" t="n"/>
      <c r="G879" s="13" t="n"/>
      <c r="H879" s="13" t="n"/>
      <c r="I879" s="13" t="n"/>
      <c r="J879" s="13" t="n"/>
      <c r="K879" s="13" t="n"/>
      <c r="L879" s="13" t="n"/>
      <c r="M879" s="13" t="n"/>
      <c r="N879" s="13" t="n"/>
      <c r="O879" s="13" t="n"/>
      <c r="P879" s="13" t="n"/>
      <c r="Q879" s="13" t="n"/>
      <c r="R879" s="13" t="n"/>
      <c r="S879" s="13" t="n"/>
      <c r="T879" s="13" t="n"/>
      <c r="U879" s="13" t="n"/>
      <c r="V879" s="13" t="n"/>
      <c r="W879" s="13" t="n"/>
      <c r="X879" s="13" t="n"/>
      <c r="Y879" s="13" t="n"/>
      <c r="Z879" s="13" t="n"/>
    </row>
    <row r="880" ht="15.75" customHeight="1" s="303">
      <c r="A880" s="13" t="n"/>
      <c r="B880" s="13" t="n"/>
      <c r="C880" s="13" t="n"/>
      <c r="D880" s="13" t="n"/>
      <c r="E880" s="13" t="n"/>
      <c r="F880" s="13" t="n"/>
      <c r="G880" s="13" t="n"/>
      <c r="H880" s="13" t="n"/>
      <c r="I880" s="13" t="n"/>
      <c r="J880" s="13" t="n"/>
      <c r="K880" s="13" t="n"/>
      <c r="L880" s="13" t="n"/>
      <c r="M880" s="13" t="n"/>
      <c r="N880" s="13" t="n"/>
      <c r="O880" s="13" t="n"/>
      <c r="P880" s="13" t="n"/>
      <c r="Q880" s="13" t="n"/>
      <c r="R880" s="13" t="n"/>
      <c r="S880" s="13" t="n"/>
      <c r="T880" s="13" t="n"/>
      <c r="U880" s="13" t="n"/>
      <c r="V880" s="13" t="n"/>
      <c r="W880" s="13" t="n"/>
      <c r="X880" s="13" t="n"/>
      <c r="Y880" s="13" t="n"/>
      <c r="Z880" s="13" t="n"/>
    </row>
    <row r="881" ht="15.75" customHeight="1" s="303">
      <c r="A881" s="13" t="n"/>
      <c r="B881" s="13" t="n"/>
      <c r="C881" s="13" t="n"/>
      <c r="D881" s="13" t="n"/>
      <c r="E881" s="13" t="n"/>
      <c r="F881" s="13" t="n"/>
      <c r="G881" s="13" t="n"/>
      <c r="H881" s="13" t="n"/>
      <c r="I881" s="13" t="n"/>
      <c r="J881" s="13" t="n"/>
      <c r="K881" s="13" t="n"/>
      <c r="L881" s="13" t="n"/>
      <c r="M881" s="13" t="n"/>
      <c r="N881" s="13" t="n"/>
      <c r="O881" s="13" t="n"/>
      <c r="P881" s="13" t="n"/>
      <c r="Q881" s="13" t="n"/>
      <c r="R881" s="13" t="n"/>
      <c r="S881" s="13" t="n"/>
      <c r="T881" s="13" t="n"/>
      <c r="U881" s="13" t="n"/>
      <c r="V881" s="13" t="n"/>
      <c r="W881" s="13" t="n"/>
      <c r="X881" s="13" t="n"/>
      <c r="Y881" s="13" t="n"/>
      <c r="Z881" s="13" t="n"/>
    </row>
    <row r="882" ht="15.75" customHeight="1" s="303">
      <c r="A882" s="13" t="n"/>
      <c r="B882" s="13" t="n"/>
      <c r="C882" s="13" t="n"/>
      <c r="D882" s="13" t="n"/>
      <c r="E882" s="13" t="n"/>
      <c r="F882" s="13" t="n"/>
      <c r="G882" s="13" t="n"/>
      <c r="H882" s="13" t="n"/>
      <c r="I882" s="13" t="n"/>
      <c r="J882" s="13" t="n"/>
      <c r="K882" s="13" t="n"/>
      <c r="L882" s="13" t="n"/>
      <c r="M882" s="13" t="n"/>
      <c r="N882" s="13" t="n"/>
      <c r="O882" s="13" t="n"/>
      <c r="P882" s="13" t="n"/>
      <c r="Q882" s="13" t="n"/>
      <c r="R882" s="13" t="n"/>
      <c r="S882" s="13" t="n"/>
      <c r="T882" s="13" t="n"/>
      <c r="U882" s="13" t="n"/>
      <c r="V882" s="13" t="n"/>
      <c r="W882" s="13" t="n"/>
      <c r="X882" s="13" t="n"/>
      <c r="Y882" s="13" t="n"/>
      <c r="Z882" s="13" t="n"/>
    </row>
    <row r="883" ht="15.75" customHeight="1" s="303">
      <c r="A883" s="13" t="n"/>
      <c r="B883" s="13" t="n"/>
      <c r="C883" s="13" t="n"/>
      <c r="D883" s="13" t="n"/>
      <c r="E883" s="13" t="n"/>
      <c r="F883" s="13" t="n"/>
      <c r="G883" s="13" t="n"/>
      <c r="H883" s="13" t="n"/>
      <c r="I883" s="13" t="n"/>
      <c r="J883" s="13" t="n"/>
      <c r="K883" s="13" t="n"/>
      <c r="L883" s="13" t="n"/>
      <c r="M883" s="13" t="n"/>
      <c r="N883" s="13" t="n"/>
      <c r="O883" s="13" t="n"/>
      <c r="P883" s="13" t="n"/>
      <c r="Q883" s="13" t="n"/>
      <c r="R883" s="13" t="n"/>
      <c r="S883" s="13" t="n"/>
      <c r="T883" s="13" t="n"/>
      <c r="U883" s="13" t="n"/>
      <c r="V883" s="13" t="n"/>
      <c r="W883" s="13" t="n"/>
      <c r="X883" s="13" t="n"/>
      <c r="Y883" s="13" t="n"/>
      <c r="Z883" s="13" t="n"/>
    </row>
    <row r="884" ht="15.75" customHeight="1" s="303">
      <c r="A884" s="13" t="n"/>
      <c r="B884" s="13" t="n"/>
      <c r="C884" s="13" t="n"/>
      <c r="D884" s="13" t="n"/>
      <c r="E884" s="13" t="n"/>
      <c r="F884" s="13" t="n"/>
      <c r="G884" s="13" t="n"/>
      <c r="H884" s="13" t="n"/>
      <c r="I884" s="13" t="n"/>
      <c r="J884" s="13" t="n"/>
      <c r="K884" s="13" t="n"/>
      <c r="L884" s="13" t="n"/>
      <c r="M884" s="13" t="n"/>
      <c r="N884" s="13" t="n"/>
      <c r="O884" s="13" t="n"/>
      <c r="P884" s="13" t="n"/>
      <c r="Q884" s="13" t="n"/>
      <c r="R884" s="13" t="n"/>
      <c r="S884" s="13" t="n"/>
      <c r="T884" s="13" t="n"/>
      <c r="U884" s="13" t="n"/>
      <c r="V884" s="13" t="n"/>
      <c r="W884" s="13" t="n"/>
      <c r="X884" s="13" t="n"/>
      <c r="Y884" s="13" t="n"/>
      <c r="Z884" s="13" t="n"/>
    </row>
    <row r="885" ht="15.75" customHeight="1" s="303">
      <c r="A885" s="13" t="n"/>
      <c r="B885" s="13" t="n"/>
      <c r="C885" s="13" t="n"/>
      <c r="D885" s="13" t="n"/>
      <c r="E885" s="13" t="n"/>
      <c r="F885" s="13" t="n"/>
      <c r="G885" s="13" t="n"/>
      <c r="H885" s="13" t="n"/>
      <c r="I885" s="13" t="n"/>
      <c r="J885" s="13" t="n"/>
      <c r="K885" s="13" t="n"/>
      <c r="L885" s="13" t="n"/>
      <c r="M885" s="13" t="n"/>
      <c r="N885" s="13" t="n"/>
      <c r="O885" s="13" t="n"/>
      <c r="P885" s="13" t="n"/>
      <c r="Q885" s="13" t="n"/>
      <c r="R885" s="13" t="n"/>
      <c r="S885" s="13" t="n"/>
      <c r="T885" s="13" t="n"/>
      <c r="U885" s="13" t="n"/>
      <c r="V885" s="13" t="n"/>
      <c r="W885" s="13" t="n"/>
      <c r="X885" s="13" t="n"/>
      <c r="Y885" s="13" t="n"/>
      <c r="Z885" s="13" t="n"/>
    </row>
    <row r="886" ht="15.75" customHeight="1" s="303">
      <c r="A886" s="13" t="n"/>
      <c r="B886" s="13" t="n"/>
      <c r="C886" s="13" t="n"/>
      <c r="D886" s="13" t="n"/>
      <c r="E886" s="13" t="n"/>
      <c r="F886" s="13" t="n"/>
      <c r="G886" s="13" t="n"/>
      <c r="H886" s="13" t="n"/>
      <c r="I886" s="13" t="n"/>
      <c r="J886" s="13" t="n"/>
      <c r="K886" s="13" t="n"/>
      <c r="L886" s="13" t="n"/>
      <c r="M886" s="13" t="n"/>
      <c r="N886" s="13" t="n"/>
      <c r="O886" s="13" t="n"/>
      <c r="P886" s="13" t="n"/>
      <c r="Q886" s="13" t="n"/>
      <c r="R886" s="13" t="n"/>
      <c r="S886" s="13" t="n"/>
      <c r="T886" s="13" t="n"/>
      <c r="U886" s="13" t="n"/>
      <c r="V886" s="13" t="n"/>
      <c r="W886" s="13" t="n"/>
      <c r="X886" s="13" t="n"/>
      <c r="Y886" s="13" t="n"/>
      <c r="Z886" s="13" t="n"/>
    </row>
    <row r="887" ht="15.75" customHeight="1" s="303">
      <c r="A887" s="13" t="n"/>
      <c r="B887" s="13" t="n"/>
      <c r="C887" s="13" t="n"/>
      <c r="D887" s="13" t="n"/>
      <c r="E887" s="13" t="n"/>
      <c r="F887" s="13" t="n"/>
      <c r="G887" s="13" t="n"/>
      <c r="H887" s="13" t="n"/>
      <c r="I887" s="13" t="n"/>
      <c r="J887" s="13" t="n"/>
      <c r="K887" s="13" t="n"/>
      <c r="L887" s="13" t="n"/>
      <c r="M887" s="13" t="n"/>
      <c r="N887" s="13" t="n"/>
      <c r="O887" s="13" t="n"/>
      <c r="P887" s="13" t="n"/>
      <c r="Q887" s="13" t="n"/>
      <c r="R887" s="13" t="n"/>
      <c r="S887" s="13" t="n"/>
      <c r="T887" s="13" t="n"/>
      <c r="U887" s="13" t="n"/>
      <c r="V887" s="13" t="n"/>
      <c r="W887" s="13" t="n"/>
      <c r="X887" s="13" t="n"/>
      <c r="Y887" s="13" t="n"/>
      <c r="Z887" s="13" t="n"/>
    </row>
    <row r="888" ht="15.75" customHeight="1" s="303">
      <c r="A888" s="13" t="n"/>
      <c r="B888" s="13" t="n"/>
      <c r="C888" s="13" t="n"/>
      <c r="D888" s="13" t="n"/>
      <c r="E888" s="13" t="n"/>
      <c r="F888" s="13" t="n"/>
      <c r="G888" s="13" t="n"/>
      <c r="H888" s="13" t="n"/>
      <c r="I888" s="13" t="n"/>
      <c r="J888" s="13" t="n"/>
      <c r="K888" s="13" t="n"/>
      <c r="L888" s="13" t="n"/>
      <c r="M888" s="13" t="n"/>
      <c r="N888" s="13" t="n"/>
      <c r="O888" s="13" t="n"/>
      <c r="P888" s="13" t="n"/>
      <c r="Q888" s="13" t="n"/>
      <c r="R888" s="13" t="n"/>
      <c r="S888" s="13" t="n"/>
      <c r="T888" s="13" t="n"/>
      <c r="U888" s="13" t="n"/>
      <c r="V888" s="13" t="n"/>
      <c r="W888" s="13" t="n"/>
      <c r="X888" s="13" t="n"/>
      <c r="Y888" s="13" t="n"/>
      <c r="Z888" s="13" t="n"/>
    </row>
    <row r="889" ht="15.75" customHeight="1" s="303">
      <c r="A889" s="13" t="n"/>
      <c r="B889" s="13" t="n"/>
      <c r="C889" s="13" t="n"/>
      <c r="D889" s="13" t="n"/>
      <c r="E889" s="13" t="n"/>
      <c r="F889" s="13" t="n"/>
      <c r="G889" s="13" t="n"/>
      <c r="H889" s="13" t="n"/>
      <c r="I889" s="13" t="n"/>
      <c r="J889" s="13" t="n"/>
      <c r="K889" s="13" t="n"/>
      <c r="L889" s="13" t="n"/>
      <c r="M889" s="13" t="n"/>
      <c r="N889" s="13" t="n"/>
      <c r="O889" s="13" t="n"/>
      <c r="P889" s="13" t="n"/>
      <c r="Q889" s="13" t="n"/>
      <c r="R889" s="13" t="n"/>
      <c r="S889" s="13" t="n"/>
      <c r="T889" s="13" t="n"/>
      <c r="U889" s="13" t="n"/>
      <c r="V889" s="13" t="n"/>
      <c r="W889" s="13" t="n"/>
      <c r="X889" s="13" t="n"/>
      <c r="Y889" s="13" t="n"/>
      <c r="Z889" s="13" t="n"/>
    </row>
    <row r="890" ht="15.75" customHeight="1" s="303">
      <c r="A890" s="13" t="n"/>
      <c r="B890" s="13" t="n"/>
      <c r="C890" s="13" t="n"/>
      <c r="D890" s="13" t="n"/>
      <c r="E890" s="13" t="n"/>
      <c r="F890" s="13" t="n"/>
      <c r="G890" s="13" t="n"/>
      <c r="H890" s="13" t="n"/>
      <c r="I890" s="13" t="n"/>
      <c r="J890" s="13" t="n"/>
      <c r="K890" s="13" t="n"/>
      <c r="L890" s="13" t="n"/>
      <c r="M890" s="13" t="n"/>
      <c r="N890" s="13" t="n"/>
      <c r="O890" s="13" t="n"/>
      <c r="P890" s="13" t="n"/>
      <c r="Q890" s="13" t="n"/>
      <c r="R890" s="13" t="n"/>
      <c r="S890" s="13" t="n"/>
      <c r="T890" s="13" t="n"/>
      <c r="U890" s="13" t="n"/>
      <c r="V890" s="13" t="n"/>
      <c r="W890" s="13" t="n"/>
      <c r="X890" s="13" t="n"/>
      <c r="Y890" s="13" t="n"/>
      <c r="Z890" s="13" t="n"/>
    </row>
    <row r="891" ht="15.75" customHeight="1" s="303">
      <c r="A891" s="13" t="n"/>
      <c r="B891" s="13" t="n"/>
      <c r="C891" s="13" t="n"/>
      <c r="D891" s="13" t="n"/>
      <c r="E891" s="13" t="n"/>
      <c r="F891" s="13" t="n"/>
      <c r="G891" s="13" t="n"/>
      <c r="H891" s="13" t="n"/>
      <c r="I891" s="13" t="n"/>
      <c r="J891" s="13" t="n"/>
      <c r="K891" s="13" t="n"/>
      <c r="L891" s="13" t="n"/>
      <c r="M891" s="13" t="n"/>
      <c r="N891" s="13" t="n"/>
      <c r="O891" s="13" t="n"/>
      <c r="P891" s="13" t="n"/>
      <c r="Q891" s="13" t="n"/>
      <c r="R891" s="13" t="n"/>
      <c r="S891" s="13" t="n"/>
      <c r="T891" s="13" t="n"/>
      <c r="U891" s="13" t="n"/>
      <c r="V891" s="13" t="n"/>
      <c r="W891" s="13" t="n"/>
      <c r="X891" s="13" t="n"/>
      <c r="Y891" s="13" t="n"/>
      <c r="Z891" s="13" t="n"/>
    </row>
    <row r="892" ht="15.75" customHeight="1" s="303">
      <c r="A892" s="13" t="n"/>
      <c r="B892" s="13" t="n"/>
      <c r="C892" s="13" t="n"/>
      <c r="D892" s="13" t="n"/>
      <c r="E892" s="13" t="n"/>
      <c r="F892" s="13" t="n"/>
      <c r="G892" s="13" t="n"/>
      <c r="H892" s="13" t="n"/>
      <c r="I892" s="13" t="n"/>
      <c r="J892" s="13" t="n"/>
      <c r="K892" s="13" t="n"/>
      <c r="L892" s="13" t="n"/>
      <c r="M892" s="13" t="n"/>
      <c r="N892" s="13" t="n"/>
      <c r="O892" s="13" t="n"/>
      <c r="P892" s="13" t="n"/>
      <c r="Q892" s="13" t="n"/>
      <c r="R892" s="13" t="n"/>
      <c r="S892" s="13" t="n"/>
      <c r="T892" s="13" t="n"/>
      <c r="U892" s="13" t="n"/>
      <c r="V892" s="13" t="n"/>
      <c r="W892" s="13" t="n"/>
      <c r="X892" s="13" t="n"/>
      <c r="Y892" s="13" t="n"/>
      <c r="Z892" s="13" t="n"/>
    </row>
    <row r="893" ht="15.75" customHeight="1" s="303">
      <c r="A893" s="13" t="n"/>
      <c r="B893" s="13" t="n"/>
      <c r="C893" s="13" t="n"/>
      <c r="D893" s="13" t="n"/>
      <c r="E893" s="13" t="n"/>
      <c r="F893" s="13" t="n"/>
      <c r="G893" s="13" t="n"/>
      <c r="H893" s="13" t="n"/>
      <c r="I893" s="13" t="n"/>
      <c r="J893" s="13" t="n"/>
      <c r="K893" s="13" t="n"/>
      <c r="L893" s="13" t="n"/>
      <c r="M893" s="13" t="n"/>
      <c r="N893" s="13" t="n"/>
      <c r="O893" s="13" t="n"/>
      <c r="P893" s="13" t="n"/>
      <c r="Q893" s="13" t="n"/>
      <c r="R893" s="13" t="n"/>
      <c r="S893" s="13" t="n"/>
      <c r="T893" s="13" t="n"/>
      <c r="U893" s="13" t="n"/>
      <c r="V893" s="13" t="n"/>
      <c r="W893" s="13" t="n"/>
      <c r="X893" s="13" t="n"/>
      <c r="Y893" s="13" t="n"/>
      <c r="Z893" s="13" t="n"/>
    </row>
    <row r="894" ht="15.75" customHeight="1" s="303">
      <c r="A894" s="13" t="n"/>
      <c r="B894" s="13" t="n"/>
      <c r="C894" s="13" t="n"/>
      <c r="D894" s="13" t="n"/>
      <c r="E894" s="13" t="n"/>
      <c r="F894" s="13" t="n"/>
      <c r="G894" s="13" t="n"/>
      <c r="H894" s="13" t="n"/>
      <c r="I894" s="13" t="n"/>
      <c r="J894" s="13" t="n"/>
      <c r="K894" s="13" t="n"/>
      <c r="L894" s="13" t="n"/>
      <c r="M894" s="13" t="n"/>
      <c r="N894" s="13" t="n"/>
      <c r="O894" s="13" t="n"/>
      <c r="P894" s="13" t="n"/>
      <c r="Q894" s="13" t="n"/>
      <c r="R894" s="13" t="n"/>
      <c r="S894" s="13" t="n"/>
      <c r="T894" s="13" t="n"/>
      <c r="U894" s="13" t="n"/>
      <c r="V894" s="13" t="n"/>
      <c r="W894" s="13" t="n"/>
      <c r="X894" s="13" t="n"/>
      <c r="Y894" s="13" t="n"/>
      <c r="Z894" s="13" t="n"/>
    </row>
    <row r="895" ht="15.75" customHeight="1" s="303">
      <c r="A895" s="13" t="n"/>
      <c r="B895" s="13" t="n"/>
      <c r="C895" s="13" t="n"/>
      <c r="D895" s="13" t="n"/>
      <c r="E895" s="13" t="n"/>
      <c r="F895" s="13" t="n"/>
      <c r="G895" s="13" t="n"/>
      <c r="H895" s="13" t="n"/>
      <c r="I895" s="13" t="n"/>
      <c r="J895" s="13" t="n"/>
      <c r="K895" s="13" t="n"/>
      <c r="L895" s="13" t="n"/>
      <c r="M895" s="13" t="n"/>
      <c r="N895" s="13" t="n"/>
      <c r="O895" s="13" t="n"/>
      <c r="P895" s="13" t="n"/>
      <c r="Q895" s="13" t="n"/>
      <c r="R895" s="13" t="n"/>
      <c r="S895" s="13" t="n"/>
      <c r="T895" s="13" t="n"/>
      <c r="U895" s="13" t="n"/>
      <c r="V895" s="13" t="n"/>
      <c r="W895" s="13" t="n"/>
      <c r="X895" s="13" t="n"/>
      <c r="Y895" s="13" t="n"/>
      <c r="Z895" s="13" t="n"/>
    </row>
    <row r="896" ht="15.75" customHeight="1" s="303">
      <c r="A896" s="13" t="n"/>
      <c r="B896" s="13" t="n"/>
      <c r="C896" s="13" t="n"/>
      <c r="D896" s="13" t="n"/>
      <c r="E896" s="13" t="n"/>
      <c r="F896" s="13" t="n"/>
      <c r="G896" s="13" t="n"/>
      <c r="H896" s="13" t="n"/>
      <c r="I896" s="13" t="n"/>
      <c r="J896" s="13" t="n"/>
      <c r="K896" s="13" t="n"/>
      <c r="L896" s="13" t="n"/>
      <c r="M896" s="13" t="n"/>
      <c r="N896" s="13" t="n"/>
      <c r="O896" s="13" t="n"/>
      <c r="P896" s="13" t="n"/>
      <c r="Q896" s="13" t="n"/>
      <c r="R896" s="13" t="n"/>
      <c r="S896" s="13" t="n"/>
      <c r="T896" s="13" t="n"/>
      <c r="U896" s="13" t="n"/>
      <c r="V896" s="13" t="n"/>
      <c r="W896" s="13" t="n"/>
      <c r="X896" s="13" t="n"/>
      <c r="Y896" s="13" t="n"/>
      <c r="Z896" s="13" t="n"/>
    </row>
    <row r="897" ht="15.75" customHeight="1" s="303">
      <c r="A897" s="13" t="n"/>
      <c r="B897" s="13" t="n"/>
      <c r="C897" s="13" t="n"/>
      <c r="D897" s="13" t="n"/>
      <c r="E897" s="13" t="n"/>
      <c r="F897" s="13" t="n"/>
      <c r="G897" s="13" t="n"/>
      <c r="H897" s="13" t="n"/>
      <c r="I897" s="13" t="n"/>
      <c r="J897" s="13" t="n"/>
      <c r="K897" s="13" t="n"/>
      <c r="L897" s="13" t="n"/>
      <c r="M897" s="13" t="n"/>
      <c r="N897" s="13" t="n"/>
      <c r="O897" s="13" t="n"/>
      <c r="P897" s="13" t="n"/>
      <c r="Q897" s="13" t="n"/>
      <c r="R897" s="13" t="n"/>
      <c r="S897" s="13" t="n"/>
      <c r="T897" s="13" t="n"/>
      <c r="U897" s="13" t="n"/>
      <c r="V897" s="13" t="n"/>
      <c r="W897" s="13" t="n"/>
      <c r="X897" s="13" t="n"/>
      <c r="Y897" s="13" t="n"/>
      <c r="Z897" s="13" t="n"/>
    </row>
    <row r="898" ht="15.75" customHeight="1" s="303">
      <c r="A898" s="13" t="n"/>
      <c r="B898" s="13" t="n"/>
      <c r="C898" s="13" t="n"/>
      <c r="D898" s="13" t="n"/>
      <c r="E898" s="13" t="n"/>
      <c r="F898" s="13" t="n"/>
      <c r="G898" s="13" t="n"/>
      <c r="H898" s="13" t="n"/>
      <c r="I898" s="13" t="n"/>
      <c r="J898" s="13" t="n"/>
      <c r="K898" s="13" t="n"/>
      <c r="L898" s="13" t="n"/>
      <c r="M898" s="13" t="n"/>
      <c r="N898" s="13" t="n"/>
      <c r="O898" s="13" t="n"/>
      <c r="P898" s="13" t="n"/>
      <c r="Q898" s="13" t="n"/>
      <c r="R898" s="13" t="n"/>
      <c r="S898" s="13" t="n"/>
      <c r="T898" s="13" t="n"/>
      <c r="U898" s="13" t="n"/>
      <c r="V898" s="13" t="n"/>
      <c r="W898" s="13" t="n"/>
      <c r="X898" s="13" t="n"/>
      <c r="Y898" s="13" t="n"/>
      <c r="Z898" s="13" t="n"/>
    </row>
    <row r="899" ht="15.75" customHeight="1" s="303">
      <c r="A899" s="13" t="n"/>
      <c r="B899" s="13" t="n"/>
      <c r="C899" s="13" t="n"/>
      <c r="D899" s="13" t="n"/>
      <c r="E899" s="13" t="n"/>
      <c r="F899" s="13" t="n"/>
      <c r="G899" s="13" t="n"/>
      <c r="H899" s="13" t="n"/>
      <c r="I899" s="13" t="n"/>
      <c r="J899" s="13" t="n"/>
      <c r="K899" s="13" t="n"/>
      <c r="L899" s="13" t="n"/>
      <c r="M899" s="13" t="n"/>
      <c r="N899" s="13" t="n"/>
      <c r="O899" s="13" t="n"/>
      <c r="P899" s="13" t="n"/>
      <c r="Q899" s="13" t="n"/>
      <c r="R899" s="13" t="n"/>
      <c r="S899" s="13" t="n"/>
      <c r="T899" s="13" t="n"/>
      <c r="U899" s="13" t="n"/>
      <c r="V899" s="13" t="n"/>
      <c r="W899" s="13" t="n"/>
      <c r="X899" s="13" t="n"/>
      <c r="Y899" s="13" t="n"/>
      <c r="Z899" s="13" t="n"/>
    </row>
    <row r="900" ht="15.75" customHeight="1" s="303">
      <c r="A900" s="13" t="n"/>
      <c r="B900" s="13" t="n"/>
      <c r="C900" s="13" t="n"/>
      <c r="D900" s="13" t="n"/>
      <c r="E900" s="13" t="n"/>
      <c r="F900" s="13" t="n"/>
      <c r="G900" s="13" t="n"/>
      <c r="H900" s="13" t="n"/>
      <c r="I900" s="13" t="n"/>
      <c r="J900" s="13" t="n"/>
      <c r="K900" s="13" t="n"/>
      <c r="L900" s="13" t="n"/>
      <c r="M900" s="13" t="n"/>
      <c r="N900" s="13" t="n"/>
      <c r="O900" s="13" t="n"/>
      <c r="P900" s="13" t="n"/>
      <c r="Q900" s="13" t="n"/>
      <c r="R900" s="13" t="n"/>
      <c r="S900" s="13" t="n"/>
      <c r="T900" s="13" t="n"/>
      <c r="U900" s="13" t="n"/>
      <c r="V900" s="13" t="n"/>
      <c r="W900" s="13" t="n"/>
      <c r="X900" s="13" t="n"/>
      <c r="Y900" s="13" t="n"/>
      <c r="Z900" s="13" t="n"/>
    </row>
    <row r="901" ht="15.75" customHeight="1" s="303">
      <c r="A901" s="13" t="n"/>
      <c r="B901" s="13" t="n"/>
      <c r="C901" s="13" t="n"/>
      <c r="D901" s="13" t="n"/>
      <c r="E901" s="13" t="n"/>
      <c r="F901" s="13" t="n"/>
      <c r="G901" s="13" t="n"/>
      <c r="H901" s="13" t="n"/>
      <c r="I901" s="13" t="n"/>
      <c r="J901" s="13" t="n"/>
      <c r="K901" s="13" t="n"/>
      <c r="L901" s="13" t="n"/>
      <c r="M901" s="13" t="n"/>
      <c r="N901" s="13" t="n"/>
      <c r="O901" s="13" t="n"/>
      <c r="P901" s="13" t="n"/>
      <c r="Q901" s="13" t="n"/>
      <c r="R901" s="13" t="n"/>
      <c r="S901" s="13" t="n"/>
      <c r="T901" s="13" t="n"/>
      <c r="U901" s="13" t="n"/>
      <c r="V901" s="13" t="n"/>
      <c r="W901" s="13" t="n"/>
      <c r="X901" s="13" t="n"/>
      <c r="Y901" s="13" t="n"/>
      <c r="Z901" s="13" t="n"/>
    </row>
    <row r="902" ht="15.75" customHeight="1" s="303">
      <c r="A902" s="13" t="n"/>
      <c r="B902" s="13" t="n"/>
      <c r="C902" s="13" t="n"/>
      <c r="D902" s="13" t="n"/>
      <c r="E902" s="13" t="n"/>
      <c r="F902" s="13" t="n"/>
      <c r="G902" s="13" t="n"/>
      <c r="H902" s="13" t="n"/>
      <c r="I902" s="13" t="n"/>
      <c r="J902" s="13" t="n"/>
      <c r="K902" s="13" t="n"/>
      <c r="L902" s="13" t="n"/>
      <c r="M902" s="13" t="n"/>
      <c r="N902" s="13" t="n"/>
      <c r="O902" s="13" t="n"/>
      <c r="P902" s="13" t="n"/>
      <c r="Q902" s="13" t="n"/>
      <c r="R902" s="13" t="n"/>
      <c r="S902" s="13" t="n"/>
      <c r="T902" s="13" t="n"/>
      <c r="U902" s="13" t="n"/>
      <c r="V902" s="13" t="n"/>
      <c r="W902" s="13" t="n"/>
      <c r="X902" s="13" t="n"/>
      <c r="Y902" s="13" t="n"/>
      <c r="Z902" s="13" t="n"/>
    </row>
    <row r="903" ht="15.75" customHeight="1" s="303">
      <c r="A903" s="13" t="n"/>
      <c r="B903" s="13" t="n"/>
      <c r="C903" s="13" t="n"/>
      <c r="D903" s="13" t="n"/>
      <c r="E903" s="13" t="n"/>
      <c r="F903" s="13" t="n"/>
      <c r="G903" s="13" t="n"/>
      <c r="H903" s="13" t="n"/>
      <c r="I903" s="13" t="n"/>
      <c r="J903" s="13" t="n"/>
      <c r="K903" s="13" t="n"/>
      <c r="L903" s="13" t="n"/>
      <c r="M903" s="13" t="n"/>
      <c r="N903" s="13" t="n"/>
      <c r="O903" s="13" t="n"/>
      <c r="P903" s="13" t="n"/>
      <c r="Q903" s="13" t="n"/>
      <c r="R903" s="13" t="n"/>
      <c r="S903" s="13" t="n"/>
      <c r="T903" s="13" t="n"/>
      <c r="U903" s="13" t="n"/>
      <c r="V903" s="13" t="n"/>
      <c r="W903" s="13" t="n"/>
      <c r="X903" s="13" t="n"/>
      <c r="Y903" s="13" t="n"/>
      <c r="Z903" s="13" t="n"/>
    </row>
    <row r="904" ht="15.75" customHeight="1" s="303">
      <c r="A904" s="13" t="n"/>
      <c r="B904" s="13" t="n"/>
      <c r="C904" s="13" t="n"/>
      <c r="D904" s="13" t="n"/>
      <c r="E904" s="13" t="n"/>
      <c r="F904" s="13" t="n"/>
      <c r="G904" s="13" t="n"/>
      <c r="H904" s="13" t="n"/>
      <c r="I904" s="13" t="n"/>
      <c r="J904" s="13" t="n"/>
      <c r="K904" s="13" t="n"/>
      <c r="L904" s="13" t="n"/>
      <c r="M904" s="13" t="n"/>
      <c r="N904" s="13" t="n"/>
      <c r="O904" s="13" t="n"/>
      <c r="P904" s="13" t="n"/>
      <c r="Q904" s="13" t="n"/>
      <c r="R904" s="13" t="n"/>
      <c r="S904" s="13" t="n"/>
      <c r="T904" s="13" t="n"/>
      <c r="U904" s="13" t="n"/>
      <c r="V904" s="13" t="n"/>
      <c r="W904" s="13" t="n"/>
      <c r="X904" s="13" t="n"/>
      <c r="Y904" s="13" t="n"/>
      <c r="Z904" s="13" t="n"/>
    </row>
    <row r="905" ht="15.75" customHeight="1" s="303">
      <c r="A905" s="13" t="n"/>
      <c r="B905" s="13" t="n"/>
      <c r="C905" s="13" t="n"/>
      <c r="D905" s="13" t="n"/>
      <c r="E905" s="13" t="n"/>
      <c r="F905" s="13" t="n"/>
      <c r="G905" s="13" t="n"/>
      <c r="H905" s="13" t="n"/>
      <c r="I905" s="13" t="n"/>
      <c r="J905" s="13" t="n"/>
      <c r="K905" s="13" t="n"/>
      <c r="L905" s="13" t="n"/>
      <c r="M905" s="13" t="n"/>
      <c r="N905" s="13" t="n"/>
      <c r="O905" s="13" t="n"/>
      <c r="P905" s="13" t="n"/>
      <c r="Q905" s="13" t="n"/>
      <c r="R905" s="13" t="n"/>
      <c r="S905" s="13" t="n"/>
      <c r="T905" s="13" t="n"/>
      <c r="U905" s="13" t="n"/>
      <c r="V905" s="13" t="n"/>
      <c r="W905" s="13" t="n"/>
      <c r="X905" s="13" t="n"/>
      <c r="Y905" s="13" t="n"/>
      <c r="Z905" s="13" t="n"/>
    </row>
    <row r="906" ht="15.75" customHeight="1" s="303">
      <c r="A906" s="13" t="n"/>
      <c r="B906" s="13" t="n"/>
      <c r="C906" s="13" t="n"/>
      <c r="D906" s="13" t="n"/>
      <c r="E906" s="13" t="n"/>
      <c r="F906" s="13" t="n"/>
      <c r="G906" s="13" t="n"/>
      <c r="H906" s="13" t="n"/>
      <c r="I906" s="13" t="n"/>
      <c r="J906" s="13" t="n"/>
      <c r="K906" s="13" t="n"/>
      <c r="L906" s="13" t="n"/>
      <c r="M906" s="13" t="n"/>
      <c r="N906" s="13" t="n"/>
      <c r="O906" s="13" t="n"/>
      <c r="P906" s="13" t="n"/>
      <c r="Q906" s="13" t="n"/>
      <c r="R906" s="13" t="n"/>
      <c r="S906" s="13" t="n"/>
      <c r="T906" s="13" t="n"/>
      <c r="U906" s="13" t="n"/>
      <c r="V906" s="13" t="n"/>
      <c r="W906" s="13" t="n"/>
      <c r="X906" s="13" t="n"/>
      <c r="Y906" s="13" t="n"/>
      <c r="Z906" s="13" t="n"/>
    </row>
    <row r="907" ht="15.75" customHeight="1" s="303">
      <c r="A907" s="13" t="n"/>
      <c r="B907" s="13" t="n"/>
      <c r="C907" s="13" t="n"/>
      <c r="D907" s="13" t="n"/>
      <c r="E907" s="13" t="n"/>
      <c r="F907" s="13" t="n"/>
      <c r="G907" s="13" t="n"/>
      <c r="H907" s="13" t="n"/>
      <c r="I907" s="13" t="n"/>
      <c r="J907" s="13" t="n"/>
      <c r="K907" s="13" t="n"/>
      <c r="L907" s="13" t="n"/>
      <c r="M907" s="13" t="n"/>
      <c r="N907" s="13" t="n"/>
      <c r="O907" s="13" t="n"/>
      <c r="P907" s="13" t="n"/>
      <c r="Q907" s="13" t="n"/>
      <c r="R907" s="13" t="n"/>
      <c r="S907" s="13" t="n"/>
      <c r="T907" s="13" t="n"/>
      <c r="U907" s="13" t="n"/>
      <c r="V907" s="13" t="n"/>
      <c r="W907" s="13" t="n"/>
      <c r="X907" s="13" t="n"/>
      <c r="Y907" s="13" t="n"/>
      <c r="Z907" s="13" t="n"/>
    </row>
    <row r="908" ht="15.75" customHeight="1" s="303">
      <c r="A908" s="13" t="n"/>
      <c r="B908" s="13" t="n"/>
      <c r="C908" s="13" t="n"/>
      <c r="D908" s="13" t="n"/>
      <c r="E908" s="13" t="n"/>
      <c r="F908" s="13" t="n"/>
      <c r="G908" s="13" t="n"/>
      <c r="H908" s="13" t="n"/>
      <c r="I908" s="13" t="n"/>
      <c r="J908" s="13" t="n"/>
      <c r="K908" s="13" t="n"/>
      <c r="L908" s="13" t="n"/>
      <c r="M908" s="13" t="n"/>
      <c r="N908" s="13" t="n"/>
      <c r="O908" s="13" t="n"/>
      <c r="P908" s="13" t="n"/>
      <c r="Q908" s="13" t="n"/>
      <c r="R908" s="13" t="n"/>
      <c r="S908" s="13" t="n"/>
      <c r="T908" s="13" t="n"/>
      <c r="U908" s="13" t="n"/>
      <c r="V908" s="13" t="n"/>
      <c r="W908" s="13" t="n"/>
      <c r="X908" s="13" t="n"/>
      <c r="Y908" s="13" t="n"/>
      <c r="Z908" s="13" t="n"/>
    </row>
    <row r="909" ht="15.75" customHeight="1" s="303">
      <c r="A909" s="13" t="n"/>
      <c r="B909" s="13" t="n"/>
      <c r="C909" s="13" t="n"/>
      <c r="D909" s="13" t="n"/>
      <c r="E909" s="13" t="n"/>
      <c r="F909" s="13" t="n"/>
      <c r="G909" s="13" t="n"/>
      <c r="H909" s="13" t="n"/>
      <c r="I909" s="13" t="n"/>
      <c r="J909" s="13" t="n"/>
      <c r="K909" s="13" t="n"/>
      <c r="L909" s="13" t="n"/>
      <c r="M909" s="13" t="n"/>
      <c r="N909" s="13" t="n"/>
      <c r="O909" s="13" t="n"/>
      <c r="P909" s="13" t="n"/>
      <c r="Q909" s="13" t="n"/>
      <c r="R909" s="13" t="n"/>
      <c r="S909" s="13" t="n"/>
      <c r="T909" s="13" t="n"/>
      <c r="U909" s="13" t="n"/>
      <c r="V909" s="13" t="n"/>
      <c r="W909" s="13" t="n"/>
      <c r="X909" s="13" t="n"/>
      <c r="Y909" s="13" t="n"/>
      <c r="Z909" s="13" t="n"/>
    </row>
    <row r="910" ht="15.75" customHeight="1" s="303">
      <c r="A910" s="13" t="n"/>
      <c r="B910" s="13" t="n"/>
      <c r="C910" s="13" t="n"/>
      <c r="D910" s="13" t="n"/>
      <c r="E910" s="13" t="n"/>
      <c r="F910" s="13" t="n"/>
      <c r="G910" s="13" t="n"/>
      <c r="H910" s="13" t="n"/>
      <c r="I910" s="13" t="n"/>
      <c r="J910" s="13" t="n"/>
      <c r="K910" s="13" t="n"/>
      <c r="L910" s="13" t="n"/>
      <c r="M910" s="13" t="n"/>
      <c r="N910" s="13" t="n"/>
      <c r="O910" s="13" t="n"/>
      <c r="P910" s="13" t="n"/>
      <c r="Q910" s="13" t="n"/>
      <c r="R910" s="13" t="n"/>
      <c r="S910" s="13" t="n"/>
      <c r="T910" s="13" t="n"/>
      <c r="U910" s="13" t="n"/>
      <c r="V910" s="13" t="n"/>
      <c r="W910" s="13" t="n"/>
      <c r="X910" s="13" t="n"/>
      <c r="Y910" s="13" t="n"/>
      <c r="Z910" s="13" t="n"/>
    </row>
    <row r="911" ht="15.75" customHeight="1" s="303">
      <c r="A911" s="13" t="n"/>
      <c r="B911" s="13" t="n"/>
      <c r="C911" s="13" t="n"/>
      <c r="D911" s="13" t="n"/>
      <c r="E911" s="13" t="n"/>
      <c r="F911" s="13" t="n"/>
      <c r="G911" s="13" t="n"/>
      <c r="H911" s="13" t="n"/>
      <c r="I911" s="13" t="n"/>
      <c r="J911" s="13" t="n"/>
      <c r="K911" s="13" t="n"/>
      <c r="L911" s="13" t="n"/>
      <c r="M911" s="13" t="n"/>
      <c r="N911" s="13" t="n"/>
      <c r="O911" s="13" t="n"/>
      <c r="P911" s="13" t="n"/>
      <c r="Q911" s="13" t="n"/>
      <c r="R911" s="13" t="n"/>
      <c r="S911" s="13" t="n"/>
      <c r="T911" s="13" t="n"/>
      <c r="U911" s="13" t="n"/>
      <c r="V911" s="13" t="n"/>
      <c r="W911" s="13" t="n"/>
      <c r="X911" s="13" t="n"/>
      <c r="Y911" s="13" t="n"/>
      <c r="Z911" s="13" t="n"/>
    </row>
    <row r="912" ht="15.75" customHeight="1" s="303">
      <c r="A912" s="13" t="n"/>
      <c r="B912" s="13" t="n"/>
      <c r="C912" s="13" t="n"/>
      <c r="D912" s="13" t="n"/>
      <c r="E912" s="13" t="n"/>
      <c r="F912" s="13" t="n"/>
      <c r="G912" s="13" t="n"/>
      <c r="H912" s="13" t="n"/>
      <c r="I912" s="13" t="n"/>
      <c r="J912" s="13" t="n"/>
      <c r="K912" s="13" t="n"/>
      <c r="L912" s="13" t="n"/>
      <c r="M912" s="13" t="n"/>
      <c r="N912" s="13" t="n"/>
      <c r="O912" s="13" t="n"/>
      <c r="P912" s="13" t="n"/>
      <c r="Q912" s="13" t="n"/>
      <c r="R912" s="13" t="n"/>
      <c r="S912" s="13" t="n"/>
      <c r="T912" s="13" t="n"/>
      <c r="U912" s="13" t="n"/>
      <c r="V912" s="13" t="n"/>
      <c r="W912" s="13" t="n"/>
      <c r="X912" s="13" t="n"/>
      <c r="Y912" s="13" t="n"/>
      <c r="Z912" s="13" t="n"/>
    </row>
    <row r="913" ht="15.75" customHeight="1" s="303">
      <c r="A913" s="13" t="n"/>
      <c r="B913" s="13" t="n"/>
      <c r="C913" s="13" t="n"/>
      <c r="D913" s="13" t="n"/>
      <c r="E913" s="13" t="n"/>
      <c r="F913" s="13" t="n"/>
      <c r="G913" s="13" t="n"/>
      <c r="H913" s="13" t="n"/>
      <c r="I913" s="13" t="n"/>
      <c r="J913" s="13" t="n"/>
      <c r="K913" s="13" t="n"/>
      <c r="L913" s="13" t="n"/>
      <c r="M913" s="13" t="n"/>
      <c r="N913" s="13" t="n"/>
      <c r="O913" s="13" t="n"/>
      <c r="P913" s="13" t="n"/>
      <c r="Q913" s="13" t="n"/>
      <c r="R913" s="13" t="n"/>
      <c r="S913" s="13" t="n"/>
      <c r="T913" s="13" t="n"/>
      <c r="U913" s="13" t="n"/>
      <c r="V913" s="13" t="n"/>
      <c r="W913" s="13" t="n"/>
      <c r="X913" s="13" t="n"/>
      <c r="Y913" s="13" t="n"/>
      <c r="Z913" s="13" t="n"/>
    </row>
    <row r="914" ht="15.75" customHeight="1" s="303">
      <c r="A914" s="13" t="n"/>
      <c r="B914" s="13" t="n"/>
      <c r="C914" s="13" t="n"/>
      <c r="D914" s="13" t="n"/>
      <c r="E914" s="13" t="n"/>
      <c r="F914" s="13" t="n"/>
      <c r="G914" s="13" t="n"/>
      <c r="H914" s="13" t="n"/>
      <c r="I914" s="13" t="n"/>
      <c r="J914" s="13" t="n"/>
      <c r="K914" s="13" t="n"/>
      <c r="L914" s="13" t="n"/>
      <c r="M914" s="13" t="n"/>
      <c r="N914" s="13" t="n"/>
      <c r="O914" s="13" t="n"/>
      <c r="P914" s="13" t="n"/>
      <c r="Q914" s="13" t="n"/>
      <c r="R914" s="13" t="n"/>
      <c r="S914" s="13" t="n"/>
      <c r="T914" s="13" t="n"/>
      <c r="U914" s="13" t="n"/>
      <c r="V914" s="13" t="n"/>
      <c r="W914" s="13" t="n"/>
      <c r="X914" s="13" t="n"/>
      <c r="Y914" s="13" t="n"/>
      <c r="Z914" s="13" t="n"/>
    </row>
    <row r="915" ht="15.75" customHeight="1" s="303">
      <c r="A915" s="13" t="n"/>
      <c r="B915" s="13" t="n"/>
      <c r="C915" s="13" t="n"/>
      <c r="D915" s="13" t="n"/>
      <c r="E915" s="13" t="n"/>
      <c r="F915" s="13" t="n"/>
      <c r="G915" s="13" t="n"/>
      <c r="H915" s="13" t="n"/>
      <c r="I915" s="13" t="n"/>
      <c r="J915" s="13" t="n"/>
      <c r="K915" s="13" t="n"/>
      <c r="L915" s="13" t="n"/>
      <c r="M915" s="13" t="n"/>
      <c r="N915" s="13" t="n"/>
      <c r="O915" s="13" t="n"/>
      <c r="P915" s="13" t="n"/>
      <c r="Q915" s="13" t="n"/>
      <c r="R915" s="13" t="n"/>
      <c r="S915" s="13" t="n"/>
      <c r="T915" s="13" t="n"/>
      <c r="U915" s="13" t="n"/>
      <c r="V915" s="13" t="n"/>
      <c r="W915" s="13" t="n"/>
      <c r="X915" s="13" t="n"/>
      <c r="Y915" s="13" t="n"/>
      <c r="Z915" s="13" t="n"/>
    </row>
    <row r="916" ht="15.75" customHeight="1" s="303">
      <c r="A916" s="13" t="n"/>
      <c r="B916" s="13" t="n"/>
      <c r="C916" s="13" t="n"/>
      <c r="D916" s="13" t="n"/>
      <c r="E916" s="13" t="n"/>
      <c r="F916" s="13" t="n"/>
      <c r="G916" s="13" t="n"/>
      <c r="H916" s="13" t="n"/>
      <c r="I916" s="13" t="n"/>
      <c r="J916" s="13" t="n"/>
      <c r="K916" s="13" t="n"/>
      <c r="L916" s="13" t="n"/>
      <c r="M916" s="13" t="n"/>
      <c r="N916" s="13" t="n"/>
      <c r="O916" s="13" t="n"/>
      <c r="P916" s="13" t="n"/>
      <c r="Q916" s="13" t="n"/>
      <c r="R916" s="13" t="n"/>
      <c r="S916" s="13" t="n"/>
      <c r="T916" s="13" t="n"/>
      <c r="U916" s="13" t="n"/>
      <c r="V916" s="13" t="n"/>
      <c r="W916" s="13" t="n"/>
      <c r="X916" s="13" t="n"/>
      <c r="Y916" s="13" t="n"/>
      <c r="Z916" s="13" t="n"/>
    </row>
    <row r="917" ht="15.75" customHeight="1" s="303">
      <c r="A917" s="13" t="n"/>
      <c r="B917" s="13" t="n"/>
      <c r="C917" s="13" t="n"/>
      <c r="D917" s="13" t="n"/>
      <c r="E917" s="13" t="n"/>
      <c r="F917" s="13" t="n"/>
      <c r="G917" s="13" t="n"/>
      <c r="H917" s="13" t="n"/>
      <c r="I917" s="13" t="n"/>
      <c r="J917" s="13" t="n"/>
      <c r="K917" s="13" t="n"/>
      <c r="L917" s="13" t="n"/>
      <c r="M917" s="13" t="n"/>
      <c r="N917" s="13" t="n"/>
      <c r="O917" s="13" t="n"/>
      <c r="P917" s="13" t="n"/>
      <c r="Q917" s="13" t="n"/>
      <c r="R917" s="13" t="n"/>
      <c r="S917" s="13" t="n"/>
      <c r="T917" s="13" t="n"/>
      <c r="U917" s="13" t="n"/>
      <c r="V917" s="13" t="n"/>
      <c r="W917" s="13" t="n"/>
      <c r="X917" s="13" t="n"/>
      <c r="Y917" s="13" t="n"/>
      <c r="Z917" s="13" t="n"/>
    </row>
    <row r="918" ht="15.75" customHeight="1" s="303">
      <c r="A918" s="13" t="n"/>
      <c r="B918" s="13" t="n"/>
      <c r="C918" s="13" t="n"/>
      <c r="D918" s="13" t="n"/>
      <c r="E918" s="13" t="n"/>
      <c r="F918" s="13" t="n"/>
      <c r="G918" s="13" t="n"/>
      <c r="H918" s="13" t="n"/>
      <c r="I918" s="13" t="n"/>
      <c r="J918" s="13" t="n"/>
      <c r="K918" s="13" t="n"/>
      <c r="L918" s="13" t="n"/>
      <c r="M918" s="13" t="n"/>
      <c r="N918" s="13" t="n"/>
      <c r="O918" s="13" t="n"/>
      <c r="P918" s="13" t="n"/>
      <c r="Q918" s="13" t="n"/>
      <c r="R918" s="13" t="n"/>
      <c r="S918" s="13" t="n"/>
      <c r="T918" s="13" t="n"/>
      <c r="U918" s="13" t="n"/>
      <c r="V918" s="13" t="n"/>
      <c r="W918" s="13" t="n"/>
      <c r="X918" s="13" t="n"/>
      <c r="Y918" s="13" t="n"/>
      <c r="Z918" s="13" t="n"/>
    </row>
    <row r="919" ht="15.75" customHeight="1" s="303">
      <c r="A919" s="13" t="n"/>
      <c r="B919" s="13" t="n"/>
      <c r="C919" s="13" t="n"/>
      <c r="D919" s="13" t="n"/>
      <c r="E919" s="13" t="n"/>
      <c r="F919" s="13" t="n"/>
      <c r="G919" s="13" t="n"/>
      <c r="H919" s="13" t="n"/>
      <c r="I919" s="13" t="n"/>
      <c r="J919" s="13" t="n"/>
      <c r="K919" s="13" t="n"/>
      <c r="L919" s="13" t="n"/>
      <c r="M919" s="13" t="n"/>
      <c r="N919" s="13" t="n"/>
      <c r="O919" s="13" t="n"/>
      <c r="P919" s="13" t="n"/>
      <c r="Q919" s="13" t="n"/>
      <c r="R919" s="13" t="n"/>
      <c r="S919" s="13" t="n"/>
      <c r="T919" s="13" t="n"/>
      <c r="U919" s="13" t="n"/>
      <c r="V919" s="13" t="n"/>
      <c r="W919" s="13" t="n"/>
      <c r="X919" s="13" t="n"/>
      <c r="Y919" s="13" t="n"/>
      <c r="Z919" s="13" t="n"/>
    </row>
    <row r="920" ht="15.75" customHeight="1" s="303">
      <c r="A920" s="13" t="n"/>
      <c r="B920" s="13" t="n"/>
      <c r="C920" s="13" t="n"/>
      <c r="D920" s="13" t="n"/>
      <c r="E920" s="13" t="n"/>
      <c r="F920" s="13" t="n"/>
      <c r="G920" s="13" t="n"/>
      <c r="H920" s="13" t="n"/>
      <c r="I920" s="13" t="n"/>
      <c r="J920" s="13" t="n"/>
      <c r="K920" s="13" t="n"/>
      <c r="L920" s="13" t="n"/>
      <c r="M920" s="13" t="n"/>
      <c r="N920" s="13" t="n"/>
      <c r="O920" s="13" t="n"/>
      <c r="P920" s="13" t="n"/>
      <c r="Q920" s="13" t="n"/>
      <c r="R920" s="13" t="n"/>
      <c r="S920" s="13" t="n"/>
      <c r="T920" s="13" t="n"/>
      <c r="U920" s="13" t="n"/>
      <c r="V920" s="13" t="n"/>
      <c r="W920" s="13" t="n"/>
      <c r="X920" s="13" t="n"/>
      <c r="Y920" s="13" t="n"/>
      <c r="Z920" s="13" t="n"/>
    </row>
    <row r="921" ht="15.75" customHeight="1" s="303">
      <c r="A921" s="13" t="n"/>
      <c r="B921" s="13" t="n"/>
      <c r="C921" s="13" t="n"/>
      <c r="D921" s="13" t="n"/>
      <c r="E921" s="13" t="n"/>
      <c r="F921" s="13" t="n"/>
      <c r="G921" s="13" t="n"/>
      <c r="H921" s="13" t="n"/>
      <c r="I921" s="13" t="n"/>
      <c r="J921" s="13" t="n"/>
      <c r="K921" s="13" t="n"/>
      <c r="L921" s="13" t="n"/>
      <c r="M921" s="13" t="n"/>
      <c r="N921" s="13" t="n"/>
      <c r="O921" s="13" t="n"/>
      <c r="P921" s="13" t="n"/>
      <c r="Q921" s="13" t="n"/>
      <c r="R921" s="13" t="n"/>
      <c r="S921" s="13" t="n"/>
      <c r="T921" s="13" t="n"/>
      <c r="U921" s="13" t="n"/>
      <c r="V921" s="13" t="n"/>
      <c r="W921" s="13" t="n"/>
      <c r="X921" s="13" t="n"/>
      <c r="Y921" s="13" t="n"/>
      <c r="Z921" s="13" t="n"/>
    </row>
    <row r="922" ht="15.75" customHeight="1" s="303">
      <c r="A922" s="13" t="n"/>
      <c r="B922" s="13" t="n"/>
      <c r="C922" s="13" t="n"/>
      <c r="D922" s="13" t="n"/>
      <c r="E922" s="13" t="n"/>
      <c r="F922" s="13" t="n"/>
      <c r="G922" s="13" t="n"/>
      <c r="H922" s="13" t="n"/>
      <c r="I922" s="13" t="n"/>
      <c r="J922" s="13" t="n"/>
      <c r="K922" s="13" t="n"/>
      <c r="L922" s="13" t="n"/>
      <c r="M922" s="13" t="n"/>
      <c r="N922" s="13" t="n"/>
      <c r="O922" s="13" t="n"/>
      <c r="P922" s="13" t="n"/>
      <c r="Q922" s="13" t="n"/>
      <c r="R922" s="13" t="n"/>
      <c r="S922" s="13" t="n"/>
      <c r="T922" s="13" t="n"/>
      <c r="U922" s="13" t="n"/>
      <c r="V922" s="13" t="n"/>
      <c r="W922" s="13" t="n"/>
      <c r="X922" s="13" t="n"/>
      <c r="Y922" s="13" t="n"/>
      <c r="Z922" s="13" t="n"/>
    </row>
    <row r="923" ht="15.75" customHeight="1" s="303">
      <c r="A923" s="13" t="n"/>
      <c r="B923" s="13" t="n"/>
      <c r="C923" s="13" t="n"/>
      <c r="D923" s="13" t="n"/>
      <c r="E923" s="13" t="n"/>
      <c r="F923" s="13" t="n"/>
      <c r="G923" s="13" t="n"/>
      <c r="H923" s="13" t="n"/>
      <c r="I923" s="13" t="n"/>
      <c r="J923" s="13" t="n"/>
      <c r="K923" s="13" t="n"/>
      <c r="L923" s="13" t="n"/>
      <c r="M923" s="13" t="n"/>
      <c r="N923" s="13" t="n"/>
      <c r="O923" s="13" t="n"/>
      <c r="P923" s="13" t="n"/>
      <c r="Q923" s="13" t="n"/>
      <c r="R923" s="13" t="n"/>
      <c r="S923" s="13" t="n"/>
      <c r="T923" s="13" t="n"/>
      <c r="U923" s="13" t="n"/>
      <c r="V923" s="13" t="n"/>
      <c r="W923" s="13" t="n"/>
      <c r="X923" s="13" t="n"/>
      <c r="Y923" s="13" t="n"/>
      <c r="Z923" s="13" t="n"/>
    </row>
    <row r="924" ht="15.75" customHeight="1" s="303">
      <c r="A924" s="13" t="n"/>
      <c r="B924" s="13" t="n"/>
      <c r="C924" s="13" t="n"/>
      <c r="D924" s="13" t="n"/>
      <c r="E924" s="13" t="n"/>
      <c r="F924" s="13" t="n"/>
      <c r="G924" s="13" t="n"/>
      <c r="H924" s="13" t="n"/>
      <c r="I924" s="13" t="n"/>
      <c r="J924" s="13" t="n"/>
      <c r="K924" s="13" t="n"/>
      <c r="L924" s="13" t="n"/>
      <c r="M924" s="13" t="n"/>
      <c r="N924" s="13" t="n"/>
      <c r="O924" s="13" t="n"/>
      <c r="P924" s="13" t="n"/>
      <c r="Q924" s="13" t="n"/>
      <c r="R924" s="13" t="n"/>
      <c r="S924" s="13" t="n"/>
      <c r="T924" s="13" t="n"/>
      <c r="U924" s="13" t="n"/>
      <c r="V924" s="13" t="n"/>
      <c r="W924" s="13" t="n"/>
      <c r="X924" s="13" t="n"/>
      <c r="Y924" s="13" t="n"/>
      <c r="Z924" s="13" t="n"/>
    </row>
    <row r="925" ht="15.75" customHeight="1" s="303">
      <c r="A925" s="13" t="n"/>
      <c r="B925" s="13" t="n"/>
      <c r="C925" s="13" t="n"/>
      <c r="D925" s="13" t="n"/>
      <c r="E925" s="13" t="n"/>
      <c r="F925" s="13" t="n"/>
      <c r="G925" s="13" t="n"/>
      <c r="H925" s="13" t="n"/>
      <c r="I925" s="13" t="n"/>
      <c r="J925" s="13" t="n"/>
      <c r="K925" s="13" t="n"/>
      <c r="L925" s="13" t="n"/>
      <c r="M925" s="13" t="n"/>
      <c r="N925" s="13" t="n"/>
      <c r="O925" s="13" t="n"/>
      <c r="P925" s="13" t="n"/>
      <c r="Q925" s="13" t="n"/>
      <c r="R925" s="13" t="n"/>
      <c r="S925" s="13" t="n"/>
      <c r="T925" s="13" t="n"/>
      <c r="U925" s="13" t="n"/>
      <c r="V925" s="13" t="n"/>
      <c r="W925" s="13" t="n"/>
      <c r="X925" s="13" t="n"/>
      <c r="Y925" s="13" t="n"/>
      <c r="Z925" s="13" t="n"/>
    </row>
    <row r="926" ht="15.75" customHeight="1" s="303">
      <c r="A926" s="13" t="n"/>
      <c r="B926" s="13" t="n"/>
      <c r="C926" s="13" t="n"/>
      <c r="D926" s="13" t="n"/>
      <c r="E926" s="13" t="n"/>
      <c r="F926" s="13" t="n"/>
      <c r="G926" s="13" t="n"/>
      <c r="H926" s="13" t="n"/>
      <c r="I926" s="13" t="n"/>
      <c r="J926" s="13" t="n"/>
      <c r="K926" s="13" t="n"/>
      <c r="L926" s="13" t="n"/>
      <c r="M926" s="13" t="n"/>
      <c r="N926" s="13" t="n"/>
      <c r="O926" s="13" t="n"/>
      <c r="P926" s="13" t="n"/>
      <c r="Q926" s="13" t="n"/>
      <c r="R926" s="13" t="n"/>
      <c r="S926" s="13" t="n"/>
      <c r="T926" s="13" t="n"/>
      <c r="U926" s="13" t="n"/>
      <c r="V926" s="13" t="n"/>
      <c r="W926" s="13" t="n"/>
      <c r="X926" s="13" t="n"/>
      <c r="Y926" s="13" t="n"/>
      <c r="Z926" s="13" t="n"/>
    </row>
    <row r="927" ht="15.75" customHeight="1" s="303">
      <c r="A927" s="13" t="n"/>
      <c r="B927" s="13" t="n"/>
      <c r="C927" s="13" t="n"/>
      <c r="D927" s="13" t="n"/>
      <c r="E927" s="13" t="n"/>
      <c r="F927" s="13" t="n"/>
      <c r="G927" s="13" t="n"/>
      <c r="H927" s="13" t="n"/>
      <c r="I927" s="13" t="n"/>
      <c r="J927" s="13" t="n"/>
      <c r="K927" s="13" t="n"/>
      <c r="L927" s="13" t="n"/>
      <c r="M927" s="13" t="n"/>
      <c r="N927" s="13" t="n"/>
      <c r="O927" s="13" t="n"/>
      <c r="P927" s="13" t="n"/>
      <c r="Q927" s="13" t="n"/>
      <c r="R927" s="13" t="n"/>
      <c r="S927" s="13" t="n"/>
      <c r="T927" s="13" t="n"/>
      <c r="U927" s="13" t="n"/>
      <c r="V927" s="13" t="n"/>
      <c r="W927" s="13" t="n"/>
      <c r="X927" s="13" t="n"/>
      <c r="Y927" s="13" t="n"/>
      <c r="Z927" s="13" t="n"/>
    </row>
    <row r="928" ht="15.75" customHeight="1" s="303">
      <c r="A928" s="13" t="n"/>
      <c r="B928" s="13" t="n"/>
      <c r="C928" s="13" t="n"/>
      <c r="D928" s="13" t="n"/>
      <c r="E928" s="13" t="n"/>
      <c r="F928" s="13" t="n"/>
      <c r="G928" s="13" t="n"/>
      <c r="H928" s="13" t="n"/>
      <c r="I928" s="13" t="n"/>
      <c r="J928" s="13" t="n"/>
      <c r="K928" s="13" t="n"/>
      <c r="L928" s="13" t="n"/>
      <c r="M928" s="13" t="n"/>
      <c r="N928" s="13" t="n"/>
      <c r="O928" s="13" t="n"/>
      <c r="P928" s="13" t="n"/>
      <c r="Q928" s="13" t="n"/>
      <c r="R928" s="13" t="n"/>
      <c r="S928" s="13" t="n"/>
      <c r="T928" s="13" t="n"/>
      <c r="U928" s="13" t="n"/>
      <c r="V928" s="13" t="n"/>
      <c r="W928" s="13" t="n"/>
      <c r="X928" s="13" t="n"/>
      <c r="Y928" s="13" t="n"/>
      <c r="Z928" s="13" t="n"/>
    </row>
    <row r="929" ht="15.75" customHeight="1" s="303">
      <c r="A929" s="13" t="n"/>
      <c r="B929" s="13" t="n"/>
      <c r="C929" s="13" t="n"/>
      <c r="D929" s="13" t="n"/>
      <c r="E929" s="13" t="n"/>
      <c r="F929" s="13" t="n"/>
      <c r="G929" s="13" t="n"/>
      <c r="H929" s="13" t="n"/>
      <c r="I929" s="13" t="n"/>
      <c r="J929" s="13" t="n"/>
      <c r="K929" s="13" t="n"/>
      <c r="L929" s="13" t="n"/>
      <c r="M929" s="13" t="n"/>
      <c r="N929" s="13" t="n"/>
      <c r="O929" s="13" t="n"/>
      <c r="P929" s="13" t="n"/>
      <c r="Q929" s="13" t="n"/>
      <c r="R929" s="13" t="n"/>
      <c r="S929" s="13" t="n"/>
      <c r="T929" s="13" t="n"/>
      <c r="U929" s="13" t="n"/>
      <c r="V929" s="13" t="n"/>
      <c r="W929" s="13" t="n"/>
      <c r="X929" s="13" t="n"/>
      <c r="Y929" s="13" t="n"/>
      <c r="Z929" s="13" t="n"/>
    </row>
    <row r="930" ht="15.75" customHeight="1" s="303">
      <c r="A930" s="13" t="n"/>
      <c r="B930" s="13" t="n"/>
      <c r="C930" s="13" t="n"/>
      <c r="D930" s="13" t="n"/>
      <c r="E930" s="13" t="n"/>
      <c r="F930" s="13" t="n"/>
      <c r="G930" s="13" t="n"/>
      <c r="H930" s="13" t="n"/>
      <c r="I930" s="13" t="n"/>
      <c r="J930" s="13" t="n"/>
      <c r="K930" s="13" t="n"/>
      <c r="L930" s="13" t="n"/>
      <c r="M930" s="13" t="n"/>
      <c r="N930" s="13" t="n"/>
      <c r="O930" s="13" t="n"/>
      <c r="P930" s="13" t="n"/>
      <c r="Q930" s="13" t="n"/>
      <c r="R930" s="13" t="n"/>
      <c r="S930" s="13" t="n"/>
      <c r="T930" s="13" t="n"/>
      <c r="U930" s="13" t="n"/>
      <c r="V930" s="13" t="n"/>
      <c r="W930" s="13" t="n"/>
      <c r="X930" s="13" t="n"/>
      <c r="Y930" s="13" t="n"/>
      <c r="Z930" s="13" t="n"/>
    </row>
    <row r="931" ht="15.75" customHeight="1" s="303">
      <c r="A931" s="13" t="n"/>
      <c r="B931" s="13" t="n"/>
      <c r="C931" s="13" t="n"/>
      <c r="D931" s="13" t="n"/>
      <c r="E931" s="13" t="n"/>
      <c r="F931" s="13" t="n"/>
      <c r="G931" s="13" t="n"/>
      <c r="H931" s="13" t="n"/>
      <c r="I931" s="13" t="n"/>
      <c r="J931" s="13" t="n"/>
      <c r="K931" s="13" t="n"/>
      <c r="L931" s="13" t="n"/>
      <c r="M931" s="13" t="n"/>
      <c r="N931" s="13" t="n"/>
      <c r="O931" s="13" t="n"/>
      <c r="P931" s="13" t="n"/>
      <c r="Q931" s="13" t="n"/>
      <c r="R931" s="13" t="n"/>
      <c r="S931" s="13" t="n"/>
      <c r="T931" s="13" t="n"/>
      <c r="U931" s="13" t="n"/>
      <c r="V931" s="13" t="n"/>
      <c r="W931" s="13" t="n"/>
      <c r="X931" s="13" t="n"/>
      <c r="Y931" s="13" t="n"/>
      <c r="Z931" s="13" t="n"/>
    </row>
    <row r="932" ht="15.75" customHeight="1" s="303">
      <c r="A932" s="13" t="n"/>
      <c r="B932" s="13" t="n"/>
      <c r="C932" s="13" t="n"/>
      <c r="D932" s="13" t="n"/>
      <c r="E932" s="13" t="n"/>
      <c r="F932" s="13" t="n"/>
      <c r="G932" s="13" t="n"/>
      <c r="H932" s="13" t="n"/>
      <c r="I932" s="13" t="n"/>
      <c r="J932" s="13" t="n"/>
      <c r="K932" s="13" t="n"/>
      <c r="L932" s="13" t="n"/>
      <c r="M932" s="13" t="n"/>
      <c r="N932" s="13" t="n"/>
      <c r="O932" s="13" t="n"/>
      <c r="P932" s="13" t="n"/>
      <c r="Q932" s="13" t="n"/>
      <c r="R932" s="13" t="n"/>
      <c r="S932" s="13" t="n"/>
      <c r="T932" s="13" t="n"/>
      <c r="U932" s="13" t="n"/>
      <c r="V932" s="13" t="n"/>
      <c r="W932" s="13" t="n"/>
      <c r="X932" s="13" t="n"/>
      <c r="Y932" s="13" t="n"/>
      <c r="Z932" s="13" t="n"/>
    </row>
    <row r="933" ht="15.75" customHeight="1" s="303">
      <c r="A933" s="13" t="n"/>
      <c r="B933" s="13" t="n"/>
      <c r="C933" s="13" t="n"/>
      <c r="D933" s="13" t="n"/>
      <c r="E933" s="13" t="n"/>
      <c r="F933" s="13" t="n"/>
      <c r="G933" s="13" t="n"/>
      <c r="H933" s="13" t="n"/>
      <c r="I933" s="13" t="n"/>
      <c r="J933" s="13" t="n"/>
      <c r="K933" s="13" t="n"/>
      <c r="L933" s="13" t="n"/>
      <c r="M933" s="13" t="n"/>
      <c r="N933" s="13" t="n"/>
      <c r="O933" s="13" t="n"/>
      <c r="P933" s="13" t="n"/>
      <c r="Q933" s="13" t="n"/>
      <c r="R933" s="13" t="n"/>
      <c r="S933" s="13" t="n"/>
      <c r="T933" s="13" t="n"/>
      <c r="U933" s="13" t="n"/>
      <c r="V933" s="13" t="n"/>
      <c r="W933" s="13" t="n"/>
      <c r="X933" s="13" t="n"/>
      <c r="Y933" s="13" t="n"/>
      <c r="Z933" s="13" t="n"/>
    </row>
    <row r="934" ht="15.75" customHeight="1" s="303">
      <c r="A934" s="13" t="n"/>
      <c r="B934" s="13" t="n"/>
      <c r="C934" s="13" t="n"/>
      <c r="D934" s="13" t="n"/>
      <c r="E934" s="13" t="n"/>
      <c r="F934" s="13" t="n"/>
      <c r="G934" s="13" t="n"/>
      <c r="H934" s="13" t="n"/>
      <c r="I934" s="13" t="n"/>
      <c r="J934" s="13" t="n"/>
      <c r="K934" s="13" t="n"/>
      <c r="L934" s="13" t="n"/>
      <c r="M934" s="13" t="n"/>
      <c r="N934" s="13" t="n"/>
      <c r="O934" s="13" t="n"/>
      <c r="P934" s="13" t="n"/>
      <c r="Q934" s="13" t="n"/>
      <c r="R934" s="13" t="n"/>
      <c r="S934" s="13" t="n"/>
      <c r="T934" s="13" t="n"/>
      <c r="U934" s="13" t="n"/>
      <c r="V934" s="13" t="n"/>
      <c r="W934" s="13" t="n"/>
      <c r="X934" s="13" t="n"/>
      <c r="Y934" s="13" t="n"/>
      <c r="Z934" s="13" t="n"/>
    </row>
    <row r="935" ht="15.75" customHeight="1" s="303">
      <c r="A935" s="13" t="n"/>
      <c r="B935" s="13" t="n"/>
      <c r="C935" s="13" t="n"/>
      <c r="D935" s="13" t="n"/>
      <c r="E935" s="13" t="n"/>
      <c r="F935" s="13" t="n"/>
      <c r="G935" s="13" t="n"/>
      <c r="H935" s="13" t="n"/>
      <c r="I935" s="13" t="n"/>
      <c r="J935" s="13" t="n"/>
      <c r="K935" s="13" t="n"/>
      <c r="L935" s="13" t="n"/>
      <c r="M935" s="13" t="n"/>
      <c r="N935" s="13" t="n"/>
      <c r="O935" s="13" t="n"/>
      <c r="P935" s="13" t="n"/>
      <c r="Q935" s="13" t="n"/>
      <c r="R935" s="13" t="n"/>
      <c r="S935" s="13" t="n"/>
      <c r="T935" s="13" t="n"/>
      <c r="U935" s="13" t="n"/>
      <c r="V935" s="13" t="n"/>
      <c r="W935" s="13" t="n"/>
      <c r="X935" s="13" t="n"/>
      <c r="Y935" s="13" t="n"/>
      <c r="Z935" s="13" t="n"/>
    </row>
    <row r="936" ht="15.75" customHeight="1" s="303">
      <c r="A936" s="13" t="n"/>
      <c r="B936" s="13" t="n"/>
      <c r="C936" s="13" t="n"/>
      <c r="D936" s="13" t="n"/>
      <c r="E936" s="13" t="n"/>
      <c r="F936" s="13" t="n"/>
      <c r="G936" s="13" t="n"/>
      <c r="H936" s="13" t="n"/>
      <c r="I936" s="13" t="n"/>
      <c r="J936" s="13" t="n"/>
      <c r="K936" s="13" t="n"/>
      <c r="L936" s="13" t="n"/>
      <c r="M936" s="13" t="n"/>
      <c r="N936" s="13" t="n"/>
      <c r="O936" s="13" t="n"/>
      <c r="P936" s="13" t="n"/>
      <c r="Q936" s="13" t="n"/>
      <c r="R936" s="13" t="n"/>
      <c r="S936" s="13" t="n"/>
      <c r="T936" s="13" t="n"/>
      <c r="U936" s="13" t="n"/>
      <c r="V936" s="13" t="n"/>
      <c r="W936" s="13" t="n"/>
      <c r="X936" s="13" t="n"/>
      <c r="Y936" s="13" t="n"/>
      <c r="Z936" s="13" t="n"/>
    </row>
    <row r="937" ht="15.75" customHeight="1" s="303">
      <c r="A937" s="13" t="n"/>
      <c r="B937" s="13" t="n"/>
      <c r="C937" s="13" t="n"/>
      <c r="D937" s="13" t="n"/>
      <c r="E937" s="13" t="n"/>
      <c r="F937" s="13" t="n"/>
      <c r="G937" s="13" t="n"/>
      <c r="H937" s="13" t="n"/>
      <c r="I937" s="13" t="n"/>
      <c r="J937" s="13" t="n"/>
      <c r="K937" s="13" t="n"/>
      <c r="L937" s="13" t="n"/>
      <c r="M937" s="13" t="n"/>
      <c r="N937" s="13" t="n"/>
      <c r="O937" s="13" t="n"/>
      <c r="P937" s="13" t="n"/>
      <c r="Q937" s="13" t="n"/>
      <c r="R937" s="13" t="n"/>
      <c r="S937" s="13" t="n"/>
      <c r="T937" s="13" t="n"/>
      <c r="U937" s="13" t="n"/>
      <c r="V937" s="13" t="n"/>
      <c r="W937" s="13" t="n"/>
      <c r="X937" s="13" t="n"/>
      <c r="Y937" s="13" t="n"/>
      <c r="Z937" s="13" t="n"/>
    </row>
    <row r="938" ht="15.75" customHeight="1" s="303">
      <c r="A938" s="13" t="n"/>
      <c r="B938" s="13" t="n"/>
      <c r="C938" s="13" t="n"/>
      <c r="D938" s="13" t="n"/>
      <c r="E938" s="13" t="n"/>
      <c r="F938" s="13" t="n"/>
      <c r="G938" s="13" t="n"/>
      <c r="H938" s="13" t="n"/>
      <c r="I938" s="13" t="n"/>
      <c r="J938" s="13" t="n"/>
      <c r="K938" s="13" t="n"/>
      <c r="L938" s="13" t="n"/>
      <c r="M938" s="13" t="n"/>
      <c r="N938" s="13" t="n"/>
      <c r="O938" s="13" t="n"/>
      <c r="P938" s="13" t="n"/>
      <c r="Q938" s="13" t="n"/>
      <c r="R938" s="13" t="n"/>
      <c r="S938" s="13" t="n"/>
      <c r="T938" s="13" t="n"/>
      <c r="U938" s="13" t="n"/>
      <c r="V938" s="13" t="n"/>
      <c r="W938" s="13" t="n"/>
      <c r="X938" s="13" t="n"/>
      <c r="Y938" s="13" t="n"/>
      <c r="Z938" s="13" t="n"/>
    </row>
    <row r="939" ht="15.75" customHeight="1" s="303">
      <c r="A939" s="13" t="n"/>
      <c r="B939" s="13" t="n"/>
      <c r="C939" s="13" t="n"/>
      <c r="D939" s="13" t="n"/>
      <c r="E939" s="13" t="n"/>
      <c r="F939" s="13" t="n"/>
      <c r="G939" s="13" t="n"/>
      <c r="H939" s="13" t="n"/>
      <c r="I939" s="13" t="n"/>
      <c r="J939" s="13" t="n"/>
      <c r="K939" s="13" t="n"/>
      <c r="L939" s="13" t="n"/>
      <c r="M939" s="13" t="n"/>
      <c r="N939" s="13" t="n"/>
      <c r="O939" s="13" t="n"/>
      <c r="P939" s="13" t="n"/>
      <c r="Q939" s="13" t="n"/>
      <c r="R939" s="13" t="n"/>
      <c r="S939" s="13" t="n"/>
      <c r="T939" s="13" t="n"/>
      <c r="U939" s="13" t="n"/>
      <c r="V939" s="13" t="n"/>
      <c r="W939" s="13" t="n"/>
      <c r="X939" s="13" t="n"/>
      <c r="Y939" s="13" t="n"/>
      <c r="Z939" s="13" t="n"/>
    </row>
    <row r="940" ht="15.75" customHeight="1" s="303">
      <c r="A940" s="13" t="n"/>
      <c r="B940" s="13" t="n"/>
      <c r="C940" s="13" t="n"/>
      <c r="D940" s="13" t="n"/>
      <c r="E940" s="13" t="n"/>
      <c r="F940" s="13" t="n"/>
      <c r="G940" s="13" t="n"/>
      <c r="H940" s="13" t="n"/>
      <c r="I940" s="13" t="n"/>
      <c r="J940" s="13" t="n"/>
      <c r="K940" s="13" t="n"/>
      <c r="L940" s="13" t="n"/>
      <c r="M940" s="13" t="n"/>
      <c r="N940" s="13" t="n"/>
      <c r="O940" s="13" t="n"/>
      <c r="P940" s="13" t="n"/>
      <c r="Q940" s="13" t="n"/>
      <c r="R940" s="13" t="n"/>
      <c r="S940" s="13" t="n"/>
      <c r="T940" s="13" t="n"/>
      <c r="U940" s="13" t="n"/>
      <c r="V940" s="13" t="n"/>
      <c r="W940" s="13" t="n"/>
      <c r="X940" s="13" t="n"/>
      <c r="Y940" s="13" t="n"/>
      <c r="Z940" s="13" t="n"/>
    </row>
    <row r="941" ht="15.75" customHeight="1" s="303">
      <c r="A941" s="13" t="n"/>
      <c r="B941" s="13" t="n"/>
      <c r="C941" s="13" t="n"/>
      <c r="D941" s="13" t="n"/>
      <c r="E941" s="13" t="n"/>
      <c r="F941" s="13" t="n"/>
      <c r="G941" s="13" t="n"/>
      <c r="H941" s="13" t="n"/>
      <c r="I941" s="13" t="n"/>
      <c r="J941" s="13" t="n"/>
      <c r="K941" s="13" t="n"/>
      <c r="L941" s="13" t="n"/>
      <c r="M941" s="13" t="n"/>
      <c r="N941" s="13" t="n"/>
      <c r="O941" s="13" t="n"/>
      <c r="P941" s="13" t="n"/>
      <c r="Q941" s="13" t="n"/>
      <c r="R941" s="13" t="n"/>
      <c r="S941" s="13" t="n"/>
      <c r="T941" s="13" t="n"/>
      <c r="U941" s="13" t="n"/>
      <c r="V941" s="13" t="n"/>
      <c r="W941" s="13" t="n"/>
      <c r="X941" s="13" t="n"/>
      <c r="Y941" s="13" t="n"/>
      <c r="Z941" s="13" t="n"/>
    </row>
    <row r="942" ht="15.75" customHeight="1" s="303">
      <c r="A942" s="13" t="n"/>
      <c r="B942" s="13" t="n"/>
      <c r="C942" s="13" t="n"/>
      <c r="D942" s="13" t="n"/>
      <c r="E942" s="13" t="n"/>
      <c r="F942" s="13" t="n"/>
      <c r="G942" s="13" t="n"/>
      <c r="H942" s="13" t="n"/>
      <c r="I942" s="13" t="n"/>
      <c r="J942" s="13" t="n"/>
      <c r="K942" s="13" t="n"/>
      <c r="L942" s="13" t="n"/>
      <c r="M942" s="13" t="n"/>
      <c r="N942" s="13" t="n"/>
      <c r="O942" s="13" t="n"/>
      <c r="P942" s="13" t="n"/>
      <c r="Q942" s="13" t="n"/>
      <c r="R942" s="13" t="n"/>
      <c r="S942" s="13" t="n"/>
      <c r="T942" s="13" t="n"/>
      <c r="U942" s="13" t="n"/>
      <c r="V942" s="13" t="n"/>
      <c r="W942" s="13" t="n"/>
      <c r="X942" s="13" t="n"/>
      <c r="Y942" s="13" t="n"/>
      <c r="Z942" s="13" t="n"/>
    </row>
    <row r="943" ht="15.75" customHeight="1" s="303">
      <c r="A943" s="13" t="n"/>
      <c r="B943" s="13" t="n"/>
      <c r="C943" s="13" t="n"/>
      <c r="D943" s="13" t="n"/>
      <c r="E943" s="13" t="n"/>
      <c r="F943" s="13" t="n"/>
      <c r="G943" s="13" t="n"/>
      <c r="H943" s="13" t="n"/>
      <c r="I943" s="13" t="n"/>
      <c r="J943" s="13" t="n"/>
      <c r="K943" s="13" t="n"/>
      <c r="L943" s="13" t="n"/>
      <c r="M943" s="13" t="n"/>
      <c r="N943" s="13" t="n"/>
      <c r="O943" s="13" t="n"/>
      <c r="P943" s="13" t="n"/>
      <c r="Q943" s="13" t="n"/>
      <c r="R943" s="13" t="n"/>
      <c r="S943" s="13" t="n"/>
      <c r="T943" s="13" t="n"/>
      <c r="U943" s="13" t="n"/>
      <c r="V943" s="13" t="n"/>
      <c r="W943" s="13" t="n"/>
      <c r="X943" s="13" t="n"/>
      <c r="Y943" s="13" t="n"/>
      <c r="Z943" s="13" t="n"/>
    </row>
    <row r="944" ht="15.75" customHeight="1" s="303">
      <c r="A944" s="13" t="n"/>
      <c r="B944" s="13" t="n"/>
      <c r="C944" s="13" t="n"/>
      <c r="D944" s="13" t="n"/>
      <c r="E944" s="13" t="n"/>
      <c r="F944" s="13" t="n"/>
      <c r="G944" s="13" t="n"/>
      <c r="H944" s="13" t="n"/>
      <c r="I944" s="13" t="n"/>
      <c r="J944" s="13" t="n"/>
      <c r="K944" s="13" t="n"/>
      <c r="L944" s="13" t="n"/>
      <c r="M944" s="13" t="n"/>
      <c r="N944" s="13" t="n"/>
      <c r="O944" s="13" t="n"/>
      <c r="P944" s="13" t="n"/>
      <c r="Q944" s="13" t="n"/>
      <c r="R944" s="13" t="n"/>
      <c r="S944" s="13" t="n"/>
      <c r="T944" s="13" t="n"/>
      <c r="U944" s="13" t="n"/>
      <c r="V944" s="13" t="n"/>
      <c r="W944" s="13" t="n"/>
      <c r="X944" s="13" t="n"/>
      <c r="Y944" s="13" t="n"/>
      <c r="Z944" s="13" t="n"/>
    </row>
    <row r="945" ht="15.75" customHeight="1" s="303">
      <c r="A945" s="13" t="n"/>
      <c r="B945" s="13" t="n"/>
      <c r="C945" s="13" t="n"/>
      <c r="D945" s="13" t="n"/>
      <c r="E945" s="13" t="n"/>
      <c r="F945" s="13" t="n"/>
      <c r="G945" s="13" t="n"/>
      <c r="H945" s="13" t="n"/>
      <c r="I945" s="13" t="n"/>
      <c r="J945" s="13" t="n"/>
      <c r="K945" s="13" t="n"/>
      <c r="L945" s="13" t="n"/>
      <c r="M945" s="13" t="n"/>
      <c r="N945" s="13" t="n"/>
      <c r="O945" s="13" t="n"/>
      <c r="P945" s="13" t="n"/>
      <c r="Q945" s="13" t="n"/>
      <c r="R945" s="13" t="n"/>
      <c r="S945" s="13" t="n"/>
      <c r="T945" s="13" t="n"/>
      <c r="U945" s="13" t="n"/>
      <c r="V945" s="13" t="n"/>
      <c r="W945" s="13" t="n"/>
      <c r="X945" s="13" t="n"/>
      <c r="Y945" s="13" t="n"/>
      <c r="Z945" s="13" t="n"/>
    </row>
    <row r="946" ht="15.75" customHeight="1" s="303">
      <c r="A946" s="13" t="n"/>
      <c r="B946" s="13" t="n"/>
      <c r="C946" s="13" t="n"/>
      <c r="D946" s="13" t="n"/>
      <c r="E946" s="13" t="n"/>
      <c r="F946" s="13" t="n"/>
      <c r="G946" s="13" t="n"/>
      <c r="H946" s="13" t="n"/>
      <c r="I946" s="13" t="n"/>
      <c r="J946" s="13" t="n"/>
      <c r="K946" s="13" t="n"/>
      <c r="L946" s="13" t="n"/>
      <c r="M946" s="13" t="n"/>
      <c r="N946" s="13" t="n"/>
      <c r="O946" s="13" t="n"/>
      <c r="P946" s="13" t="n"/>
      <c r="Q946" s="13" t="n"/>
      <c r="R946" s="13" t="n"/>
      <c r="S946" s="13" t="n"/>
      <c r="T946" s="13" t="n"/>
      <c r="U946" s="13" t="n"/>
      <c r="V946" s="13" t="n"/>
      <c r="W946" s="13" t="n"/>
      <c r="X946" s="13" t="n"/>
      <c r="Y946" s="13" t="n"/>
      <c r="Z946" s="13" t="n"/>
    </row>
    <row r="947" ht="15.75" customHeight="1" s="303">
      <c r="A947" s="13" t="n"/>
      <c r="B947" s="13" t="n"/>
      <c r="C947" s="13" t="n"/>
      <c r="D947" s="13" t="n"/>
      <c r="E947" s="13" t="n"/>
      <c r="F947" s="13" t="n"/>
      <c r="G947" s="13" t="n"/>
      <c r="H947" s="13" t="n"/>
      <c r="I947" s="13" t="n"/>
      <c r="J947" s="13" t="n"/>
      <c r="K947" s="13" t="n"/>
      <c r="L947" s="13" t="n"/>
      <c r="M947" s="13" t="n"/>
      <c r="N947" s="13" t="n"/>
      <c r="O947" s="13" t="n"/>
      <c r="P947" s="13" t="n"/>
      <c r="Q947" s="13" t="n"/>
      <c r="R947" s="13" t="n"/>
      <c r="S947" s="13" t="n"/>
      <c r="T947" s="13" t="n"/>
      <c r="U947" s="13" t="n"/>
      <c r="V947" s="13" t="n"/>
      <c r="W947" s="13" t="n"/>
      <c r="X947" s="13" t="n"/>
      <c r="Y947" s="13" t="n"/>
      <c r="Z947" s="13" t="n"/>
    </row>
    <row r="948" ht="15.75" customHeight="1" s="303">
      <c r="A948" s="13" t="n"/>
      <c r="B948" s="13" t="n"/>
      <c r="C948" s="13" t="n"/>
      <c r="D948" s="13" t="n"/>
      <c r="E948" s="13" t="n"/>
      <c r="F948" s="13" t="n"/>
      <c r="G948" s="13" t="n"/>
      <c r="H948" s="13" t="n"/>
      <c r="I948" s="13" t="n"/>
      <c r="J948" s="13" t="n"/>
      <c r="K948" s="13" t="n"/>
      <c r="L948" s="13" t="n"/>
      <c r="M948" s="13" t="n"/>
      <c r="N948" s="13" t="n"/>
      <c r="O948" s="13" t="n"/>
      <c r="P948" s="13" t="n"/>
      <c r="Q948" s="13" t="n"/>
      <c r="R948" s="13" t="n"/>
      <c r="S948" s="13" t="n"/>
      <c r="T948" s="13" t="n"/>
      <c r="U948" s="13" t="n"/>
      <c r="V948" s="13" t="n"/>
      <c r="W948" s="13" t="n"/>
      <c r="X948" s="13" t="n"/>
      <c r="Y948" s="13" t="n"/>
      <c r="Z948" s="13" t="n"/>
    </row>
    <row r="949" ht="15.75" customHeight="1" s="303">
      <c r="A949" s="13" t="n"/>
      <c r="B949" s="13" t="n"/>
      <c r="C949" s="13" t="n"/>
      <c r="D949" s="13" t="n"/>
      <c r="E949" s="13" t="n"/>
      <c r="F949" s="13" t="n"/>
      <c r="G949" s="13" t="n"/>
      <c r="H949" s="13" t="n"/>
      <c r="I949" s="13" t="n"/>
      <c r="J949" s="13" t="n"/>
      <c r="K949" s="13" t="n"/>
      <c r="L949" s="13" t="n"/>
      <c r="M949" s="13" t="n"/>
      <c r="N949" s="13" t="n"/>
      <c r="O949" s="13" t="n"/>
      <c r="P949" s="13" t="n"/>
      <c r="Q949" s="13" t="n"/>
      <c r="R949" s="13" t="n"/>
      <c r="S949" s="13" t="n"/>
      <c r="T949" s="13" t="n"/>
      <c r="U949" s="13" t="n"/>
      <c r="V949" s="13" t="n"/>
      <c r="W949" s="13" t="n"/>
      <c r="X949" s="13" t="n"/>
      <c r="Y949" s="13" t="n"/>
      <c r="Z949" s="13" t="n"/>
    </row>
    <row r="950" ht="15.75" customHeight="1" s="303">
      <c r="A950" s="13" t="n"/>
      <c r="B950" s="13" t="n"/>
      <c r="C950" s="13" t="n"/>
      <c r="D950" s="13" t="n"/>
      <c r="E950" s="13" t="n"/>
      <c r="F950" s="13" t="n"/>
      <c r="G950" s="13" t="n"/>
      <c r="H950" s="13" t="n"/>
      <c r="I950" s="13" t="n"/>
      <c r="J950" s="13" t="n"/>
      <c r="K950" s="13" t="n"/>
      <c r="L950" s="13" t="n"/>
      <c r="M950" s="13" t="n"/>
      <c r="N950" s="13" t="n"/>
      <c r="O950" s="13" t="n"/>
      <c r="P950" s="13" t="n"/>
      <c r="Q950" s="13" t="n"/>
      <c r="R950" s="13" t="n"/>
      <c r="S950" s="13" t="n"/>
      <c r="T950" s="13" t="n"/>
      <c r="U950" s="13" t="n"/>
      <c r="V950" s="13" t="n"/>
      <c r="W950" s="13" t="n"/>
      <c r="X950" s="13" t="n"/>
      <c r="Y950" s="13" t="n"/>
      <c r="Z950" s="13" t="n"/>
    </row>
    <row r="951" ht="15.75" customHeight="1" s="303">
      <c r="A951" s="13" t="n"/>
      <c r="B951" s="13" t="n"/>
      <c r="C951" s="13" t="n"/>
      <c r="D951" s="13" t="n"/>
      <c r="E951" s="13" t="n"/>
      <c r="F951" s="13" t="n"/>
      <c r="G951" s="13" t="n"/>
      <c r="H951" s="13" t="n"/>
      <c r="I951" s="13" t="n"/>
      <c r="J951" s="13" t="n"/>
      <c r="K951" s="13" t="n"/>
      <c r="L951" s="13" t="n"/>
      <c r="M951" s="13" t="n"/>
      <c r="N951" s="13" t="n"/>
      <c r="O951" s="13" t="n"/>
      <c r="P951" s="13" t="n"/>
      <c r="Q951" s="13" t="n"/>
      <c r="R951" s="13" t="n"/>
      <c r="S951" s="13" t="n"/>
      <c r="T951" s="13" t="n"/>
      <c r="U951" s="13" t="n"/>
      <c r="V951" s="13" t="n"/>
      <c r="W951" s="13" t="n"/>
      <c r="X951" s="13" t="n"/>
      <c r="Y951" s="13" t="n"/>
      <c r="Z951" s="13" t="n"/>
    </row>
    <row r="952" ht="15.75" customHeight="1" s="303">
      <c r="A952" s="13" t="n"/>
      <c r="B952" s="13" t="n"/>
      <c r="C952" s="13" t="n"/>
      <c r="D952" s="13" t="n"/>
      <c r="E952" s="13" t="n"/>
      <c r="F952" s="13" t="n"/>
      <c r="G952" s="13" t="n"/>
      <c r="H952" s="13" t="n"/>
      <c r="I952" s="13" t="n"/>
      <c r="J952" s="13" t="n"/>
      <c r="K952" s="13" t="n"/>
      <c r="L952" s="13" t="n"/>
      <c r="M952" s="13" t="n"/>
      <c r="N952" s="13" t="n"/>
      <c r="O952" s="13" t="n"/>
      <c r="P952" s="13" t="n"/>
      <c r="Q952" s="13" t="n"/>
      <c r="R952" s="13" t="n"/>
      <c r="S952" s="13" t="n"/>
      <c r="T952" s="13" t="n"/>
      <c r="U952" s="13" t="n"/>
      <c r="V952" s="13" t="n"/>
      <c r="W952" s="13" t="n"/>
      <c r="X952" s="13" t="n"/>
      <c r="Y952" s="13" t="n"/>
      <c r="Z952" s="13" t="n"/>
    </row>
    <row r="953" ht="15.75" customHeight="1" s="303">
      <c r="A953" s="13" t="n"/>
      <c r="B953" s="13" t="n"/>
      <c r="C953" s="13" t="n"/>
      <c r="D953" s="13" t="n"/>
      <c r="E953" s="13" t="n"/>
      <c r="F953" s="13" t="n"/>
      <c r="G953" s="13" t="n"/>
      <c r="H953" s="13" t="n"/>
      <c r="I953" s="13" t="n"/>
      <c r="J953" s="13" t="n"/>
      <c r="K953" s="13" t="n"/>
      <c r="L953" s="13" t="n"/>
      <c r="M953" s="13" t="n"/>
      <c r="N953" s="13" t="n"/>
      <c r="O953" s="13" t="n"/>
      <c r="P953" s="13" t="n"/>
      <c r="Q953" s="13" t="n"/>
      <c r="R953" s="13" t="n"/>
      <c r="S953" s="13" t="n"/>
      <c r="T953" s="13" t="n"/>
      <c r="U953" s="13" t="n"/>
      <c r="V953" s="13" t="n"/>
      <c r="W953" s="13" t="n"/>
      <c r="X953" s="13" t="n"/>
      <c r="Y953" s="13" t="n"/>
      <c r="Z953" s="13" t="n"/>
    </row>
    <row r="954" ht="15.75" customHeight="1" s="303">
      <c r="A954" s="13" t="n"/>
      <c r="B954" s="13" t="n"/>
      <c r="C954" s="13" t="n"/>
      <c r="D954" s="13" t="n"/>
      <c r="E954" s="13" t="n"/>
      <c r="F954" s="13" t="n"/>
      <c r="G954" s="13" t="n"/>
      <c r="H954" s="13" t="n"/>
      <c r="I954" s="13" t="n"/>
      <c r="J954" s="13" t="n"/>
      <c r="K954" s="13" t="n"/>
      <c r="L954" s="13" t="n"/>
      <c r="M954" s="13" t="n"/>
      <c r="N954" s="13" t="n"/>
      <c r="O954" s="13" t="n"/>
      <c r="P954" s="13" t="n"/>
      <c r="Q954" s="13" t="n"/>
      <c r="R954" s="13" t="n"/>
      <c r="S954" s="13" t="n"/>
      <c r="T954" s="13" t="n"/>
      <c r="U954" s="13" t="n"/>
      <c r="V954" s="13" t="n"/>
      <c r="W954" s="13" t="n"/>
      <c r="X954" s="13" t="n"/>
      <c r="Y954" s="13" t="n"/>
      <c r="Z954" s="13" t="n"/>
    </row>
    <row r="955" ht="15.75" customHeight="1" s="303">
      <c r="A955" s="13" t="n"/>
      <c r="B955" s="13" t="n"/>
      <c r="C955" s="13" t="n"/>
      <c r="D955" s="13" t="n"/>
      <c r="E955" s="13" t="n"/>
      <c r="F955" s="13" t="n"/>
      <c r="G955" s="13" t="n"/>
      <c r="H955" s="13" t="n"/>
      <c r="I955" s="13" t="n"/>
      <c r="J955" s="13" t="n"/>
      <c r="K955" s="13" t="n"/>
      <c r="L955" s="13" t="n"/>
      <c r="M955" s="13" t="n"/>
      <c r="N955" s="13" t="n"/>
      <c r="O955" s="13" t="n"/>
      <c r="P955" s="13" t="n"/>
      <c r="Q955" s="13" t="n"/>
      <c r="R955" s="13" t="n"/>
      <c r="S955" s="13" t="n"/>
      <c r="T955" s="13" t="n"/>
      <c r="U955" s="13" t="n"/>
      <c r="V955" s="13" t="n"/>
      <c r="W955" s="13" t="n"/>
      <c r="X955" s="13" t="n"/>
      <c r="Y955" s="13" t="n"/>
      <c r="Z955" s="13" t="n"/>
    </row>
    <row r="956" ht="15.75" customHeight="1" s="303">
      <c r="A956" s="13" t="n"/>
      <c r="B956" s="13" t="n"/>
      <c r="C956" s="13" t="n"/>
      <c r="D956" s="13" t="n"/>
      <c r="E956" s="13" t="n"/>
      <c r="F956" s="13" t="n"/>
      <c r="G956" s="13" t="n"/>
      <c r="H956" s="13" t="n"/>
      <c r="I956" s="13" t="n"/>
      <c r="J956" s="13" t="n"/>
      <c r="K956" s="13" t="n"/>
      <c r="L956" s="13" t="n"/>
      <c r="M956" s="13" t="n"/>
      <c r="N956" s="13" t="n"/>
      <c r="O956" s="13" t="n"/>
      <c r="P956" s="13" t="n"/>
      <c r="Q956" s="13" t="n"/>
      <c r="R956" s="13" t="n"/>
      <c r="S956" s="13" t="n"/>
      <c r="T956" s="13" t="n"/>
      <c r="U956" s="13" t="n"/>
      <c r="V956" s="13" t="n"/>
      <c r="W956" s="13" t="n"/>
      <c r="X956" s="13" t="n"/>
      <c r="Y956" s="13" t="n"/>
      <c r="Z956" s="13" t="n"/>
    </row>
    <row r="957" ht="15.75" customHeight="1" s="303">
      <c r="A957" s="13" t="n"/>
      <c r="B957" s="13" t="n"/>
      <c r="C957" s="13" t="n"/>
      <c r="D957" s="13" t="n"/>
      <c r="E957" s="13" t="n"/>
      <c r="F957" s="13" t="n"/>
      <c r="G957" s="13" t="n"/>
      <c r="H957" s="13" t="n"/>
      <c r="I957" s="13" t="n"/>
      <c r="J957" s="13" t="n"/>
      <c r="K957" s="13" t="n"/>
      <c r="L957" s="13" t="n"/>
      <c r="M957" s="13" t="n"/>
      <c r="N957" s="13" t="n"/>
      <c r="O957" s="13" t="n"/>
      <c r="P957" s="13" t="n"/>
      <c r="Q957" s="13" t="n"/>
      <c r="R957" s="13" t="n"/>
      <c r="S957" s="13" t="n"/>
      <c r="T957" s="13" t="n"/>
      <c r="U957" s="13" t="n"/>
      <c r="V957" s="13" t="n"/>
      <c r="W957" s="13" t="n"/>
      <c r="X957" s="13" t="n"/>
      <c r="Y957" s="13" t="n"/>
      <c r="Z957" s="13" t="n"/>
    </row>
    <row r="958" ht="15.75" customHeight="1" s="303">
      <c r="A958" s="13" t="n"/>
      <c r="B958" s="13" t="n"/>
      <c r="C958" s="13" t="n"/>
      <c r="D958" s="13" t="n"/>
      <c r="E958" s="13" t="n"/>
      <c r="F958" s="13" t="n"/>
      <c r="G958" s="13" t="n"/>
      <c r="H958" s="13" t="n"/>
      <c r="I958" s="13" t="n"/>
      <c r="J958" s="13" t="n"/>
      <c r="K958" s="13" t="n"/>
      <c r="L958" s="13" t="n"/>
      <c r="M958" s="13" t="n"/>
      <c r="N958" s="13" t="n"/>
      <c r="O958" s="13" t="n"/>
      <c r="P958" s="13" t="n"/>
      <c r="Q958" s="13" t="n"/>
      <c r="R958" s="13" t="n"/>
      <c r="S958" s="13" t="n"/>
      <c r="T958" s="13" t="n"/>
      <c r="U958" s="13" t="n"/>
      <c r="V958" s="13" t="n"/>
      <c r="W958" s="13" t="n"/>
      <c r="X958" s="13" t="n"/>
      <c r="Y958" s="13" t="n"/>
      <c r="Z958" s="13" t="n"/>
    </row>
    <row r="959" ht="15.75" customHeight="1" s="303">
      <c r="A959" s="13" t="n"/>
      <c r="B959" s="13" t="n"/>
      <c r="C959" s="13" t="n"/>
      <c r="D959" s="13" t="n"/>
      <c r="E959" s="13" t="n"/>
      <c r="F959" s="13" t="n"/>
      <c r="G959" s="13" t="n"/>
      <c r="H959" s="13" t="n"/>
      <c r="I959" s="13" t="n"/>
      <c r="J959" s="13" t="n"/>
      <c r="K959" s="13" t="n"/>
      <c r="L959" s="13" t="n"/>
      <c r="M959" s="13" t="n"/>
      <c r="N959" s="13" t="n"/>
      <c r="O959" s="13" t="n"/>
      <c r="P959" s="13" t="n"/>
      <c r="Q959" s="13" t="n"/>
      <c r="R959" s="13" t="n"/>
      <c r="S959" s="13" t="n"/>
      <c r="T959" s="13" t="n"/>
      <c r="U959" s="13" t="n"/>
      <c r="V959" s="13" t="n"/>
      <c r="W959" s="13" t="n"/>
      <c r="X959" s="13" t="n"/>
      <c r="Y959" s="13" t="n"/>
      <c r="Z959" s="13" t="n"/>
    </row>
    <row r="960" ht="15.75" customHeight="1" s="303">
      <c r="A960" s="13" t="n"/>
      <c r="B960" s="13" t="n"/>
      <c r="C960" s="13" t="n"/>
      <c r="D960" s="13" t="n"/>
      <c r="E960" s="13" t="n"/>
      <c r="F960" s="13" t="n"/>
      <c r="G960" s="13" t="n"/>
      <c r="H960" s="13" t="n"/>
      <c r="I960" s="13" t="n"/>
      <c r="J960" s="13" t="n"/>
      <c r="K960" s="13" t="n"/>
      <c r="L960" s="13" t="n"/>
      <c r="M960" s="13" t="n"/>
      <c r="N960" s="13" t="n"/>
      <c r="O960" s="13" t="n"/>
      <c r="P960" s="13" t="n"/>
      <c r="Q960" s="13" t="n"/>
      <c r="R960" s="13" t="n"/>
      <c r="S960" s="13" t="n"/>
      <c r="T960" s="13" t="n"/>
      <c r="U960" s="13" t="n"/>
      <c r="V960" s="13" t="n"/>
      <c r="W960" s="13" t="n"/>
      <c r="X960" s="13" t="n"/>
      <c r="Y960" s="13" t="n"/>
      <c r="Z960" s="13" t="n"/>
    </row>
    <row r="961" ht="15.75" customHeight="1" s="303">
      <c r="A961" s="13" t="n"/>
      <c r="B961" s="13" t="n"/>
      <c r="C961" s="13" t="n"/>
      <c r="D961" s="13" t="n"/>
      <c r="E961" s="13" t="n"/>
      <c r="F961" s="13" t="n"/>
      <c r="G961" s="13" t="n"/>
      <c r="H961" s="13" t="n"/>
      <c r="I961" s="13" t="n"/>
      <c r="J961" s="13" t="n"/>
      <c r="K961" s="13" t="n"/>
      <c r="L961" s="13" t="n"/>
      <c r="M961" s="13" t="n"/>
      <c r="N961" s="13" t="n"/>
      <c r="O961" s="13" t="n"/>
      <c r="P961" s="13" t="n"/>
      <c r="Q961" s="13" t="n"/>
      <c r="R961" s="13" t="n"/>
      <c r="S961" s="13" t="n"/>
      <c r="T961" s="13" t="n"/>
      <c r="U961" s="13" t="n"/>
      <c r="V961" s="13" t="n"/>
      <c r="W961" s="13" t="n"/>
      <c r="X961" s="13" t="n"/>
      <c r="Y961" s="13" t="n"/>
      <c r="Z961" s="13" t="n"/>
    </row>
    <row r="962" ht="15.75" customHeight="1" s="303">
      <c r="A962" s="13" t="n"/>
      <c r="B962" s="13" t="n"/>
      <c r="C962" s="13" t="n"/>
      <c r="D962" s="13" t="n"/>
      <c r="E962" s="13" t="n"/>
      <c r="F962" s="13" t="n"/>
      <c r="G962" s="13" t="n"/>
      <c r="H962" s="13" t="n"/>
      <c r="I962" s="13" t="n"/>
      <c r="J962" s="13" t="n"/>
      <c r="K962" s="13" t="n"/>
      <c r="L962" s="13" t="n"/>
      <c r="M962" s="13" t="n"/>
      <c r="N962" s="13" t="n"/>
      <c r="O962" s="13" t="n"/>
      <c r="P962" s="13" t="n"/>
      <c r="Q962" s="13" t="n"/>
      <c r="R962" s="13" t="n"/>
      <c r="S962" s="13" t="n"/>
      <c r="T962" s="13" t="n"/>
      <c r="U962" s="13" t="n"/>
      <c r="V962" s="13" t="n"/>
      <c r="W962" s="13" t="n"/>
      <c r="X962" s="13" t="n"/>
      <c r="Y962" s="13" t="n"/>
      <c r="Z962" s="13" t="n"/>
    </row>
    <row r="963" ht="15.75" customHeight="1" s="303">
      <c r="A963" s="13" t="n"/>
      <c r="B963" s="13" t="n"/>
      <c r="C963" s="13" t="n"/>
      <c r="D963" s="13" t="n"/>
      <c r="E963" s="13" t="n"/>
      <c r="F963" s="13" t="n"/>
      <c r="G963" s="13" t="n"/>
      <c r="H963" s="13" t="n"/>
      <c r="I963" s="13" t="n"/>
      <c r="J963" s="13" t="n"/>
      <c r="K963" s="13" t="n"/>
      <c r="L963" s="13" t="n"/>
      <c r="M963" s="13" t="n"/>
      <c r="N963" s="13" t="n"/>
      <c r="O963" s="13" t="n"/>
      <c r="P963" s="13" t="n"/>
      <c r="Q963" s="13" t="n"/>
      <c r="R963" s="13" t="n"/>
      <c r="S963" s="13" t="n"/>
      <c r="T963" s="13" t="n"/>
      <c r="U963" s="13" t="n"/>
      <c r="V963" s="13" t="n"/>
      <c r="W963" s="13" t="n"/>
      <c r="X963" s="13" t="n"/>
      <c r="Y963" s="13" t="n"/>
      <c r="Z963" s="13" t="n"/>
    </row>
    <row r="964" ht="15.75" customHeight="1" s="303">
      <c r="A964" s="13" t="n"/>
      <c r="B964" s="13" t="n"/>
      <c r="C964" s="13" t="n"/>
      <c r="D964" s="13" t="n"/>
      <c r="E964" s="13" t="n"/>
      <c r="F964" s="13" t="n"/>
      <c r="G964" s="13" t="n"/>
      <c r="H964" s="13" t="n"/>
      <c r="I964" s="13" t="n"/>
      <c r="J964" s="13" t="n"/>
      <c r="K964" s="13" t="n"/>
      <c r="L964" s="13" t="n"/>
      <c r="M964" s="13" t="n"/>
      <c r="N964" s="13" t="n"/>
      <c r="O964" s="13" t="n"/>
      <c r="P964" s="13" t="n"/>
      <c r="Q964" s="13" t="n"/>
      <c r="R964" s="13" t="n"/>
      <c r="S964" s="13" t="n"/>
      <c r="T964" s="13" t="n"/>
      <c r="U964" s="13" t="n"/>
      <c r="V964" s="13" t="n"/>
      <c r="W964" s="13" t="n"/>
      <c r="X964" s="13" t="n"/>
      <c r="Y964" s="13" t="n"/>
      <c r="Z964" s="13" t="n"/>
    </row>
    <row r="965" ht="15.75" customHeight="1" s="303">
      <c r="A965" s="13" t="n"/>
      <c r="B965" s="13" t="n"/>
      <c r="C965" s="13" t="n"/>
      <c r="D965" s="13" t="n"/>
      <c r="E965" s="13" t="n"/>
      <c r="F965" s="13" t="n"/>
      <c r="G965" s="13" t="n"/>
      <c r="H965" s="13" t="n"/>
      <c r="I965" s="13" t="n"/>
      <c r="J965" s="13" t="n"/>
      <c r="K965" s="13" t="n"/>
      <c r="L965" s="13" t="n"/>
      <c r="M965" s="13" t="n"/>
      <c r="N965" s="13" t="n"/>
      <c r="O965" s="13" t="n"/>
      <c r="P965" s="13" t="n"/>
      <c r="Q965" s="13" t="n"/>
      <c r="R965" s="13" t="n"/>
      <c r="S965" s="13" t="n"/>
      <c r="T965" s="13" t="n"/>
      <c r="U965" s="13" t="n"/>
      <c r="V965" s="13" t="n"/>
      <c r="W965" s="13" t="n"/>
      <c r="X965" s="13" t="n"/>
      <c r="Y965" s="13" t="n"/>
      <c r="Z965" s="13" t="n"/>
    </row>
    <row r="966" ht="15.75" customHeight="1" s="303">
      <c r="A966" s="13" t="n"/>
      <c r="B966" s="13" t="n"/>
      <c r="C966" s="13" t="n"/>
      <c r="D966" s="13" t="n"/>
      <c r="E966" s="13" t="n"/>
      <c r="F966" s="13" t="n"/>
      <c r="G966" s="13" t="n"/>
      <c r="H966" s="13" t="n"/>
      <c r="I966" s="13" t="n"/>
      <c r="J966" s="13" t="n"/>
      <c r="K966" s="13" t="n"/>
      <c r="L966" s="13" t="n"/>
      <c r="M966" s="13" t="n"/>
      <c r="N966" s="13" t="n"/>
      <c r="O966" s="13" t="n"/>
      <c r="P966" s="13" t="n"/>
      <c r="Q966" s="13" t="n"/>
      <c r="R966" s="13" t="n"/>
      <c r="S966" s="13" t="n"/>
      <c r="T966" s="13" t="n"/>
      <c r="U966" s="13" t="n"/>
      <c r="V966" s="13" t="n"/>
      <c r="W966" s="13" t="n"/>
      <c r="X966" s="13" t="n"/>
      <c r="Y966" s="13" t="n"/>
      <c r="Z966" s="13" t="n"/>
    </row>
    <row r="967" ht="15.75" customHeight="1" s="303">
      <c r="A967" s="13" t="n"/>
      <c r="B967" s="13" t="n"/>
      <c r="C967" s="13" t="n"/>
      <c r="D967" s="13" t="n"/>
      <c r="E967" s="13" t="n"/>
      <c r="F967" s="13" t="n"/>
      <c r="G967" s="13" t="n"/>
      <c r="H967" s="13" t="n"/>
      <c r="I967" s="13" t="n"/>
      <c r="J967" s="13" t="n"/>
      <c r="K967" s="13" t="n"/>
      <c r="L967" s="13" t="n"/>
      <c r="M967" s="13" t="n"/>
      <c r="N967" s="13" t="n"/>
      <c r="O967" s="13" t="n"/>
      <c r="P967" s="13" t="n"/>
      <c r="Q967" s="13" t="n"/>
      <c r="R967" s="13" t="n"/>
      <c r="S967" s="13" t="n"/>
      <c r="T967" s="13" t="n"/>
      <c r="U967" s="13" t="n"/>
      <c r="V967" s="13" t="n"/>
      <c r="W967" s="13" t="n"/>
      <c r="X967" s="13" t="n"/>
      <c r="Y967" s="13" t="n"/>
      <c r="Z967" s="13" t="n"/>
    </row>
    <row r="968" ht="15.75" customHeight="1" s="303">
      <c r="A968" s="13" t="n"/>
      <c r="B968" s="13" t="n"/>
      <c r="C968" s="13" t="n"/>
      <c r="D968" s="13" t="n"/>
      <c r="E968" s="13" t="n"/>
      <c r="F968" s="13" t="n"/>
      <c r="G968" s="13" t="n"/>
      <c r="H968" s="13" t="n"/>
      <c r="I968" s="13" t="n"/>
      <c r="J968" s="13" t="n"/>
      <c r="K968" s="13" t="n"/>
      <c r="L968" s="13" t="n"/>
      <c r="M968" s="13" t="n"/>
      <c r="N968" s="13" t="n"/>
      <c r="O968" s="13" t="n"/>
      <c r="P968" s="13" t="n"/>
      <c r="Q968" s="13" t="n"/>
      <c r="R968" s="13" t="n"/>
      <c r="S968" s="13" t="n"/>
      <c r="T968" s="13" t="n"/>
      <c r="U968" s="13" t="n"/>
      <c r="V968" s="13" t="n"/>
      <c r="W968" s="13" t="n"/>
      <c r="X968" s="13" t="n"/>
      <c r="Y968" s="13" t="n"/>
      <c r="Z968" s="13" t="n"/>
    </row>
    <row r="969" ht="15.75" customHeight="1" s="303">
      <c r="A969" s="13" t="n"/>
      <c r="B969" s="13" t="n"/>
      <c r="C969" s="13" t="n"/>
      <c r="D969" s="13" t="n"/>
      <c r="E969" s="13" t="n"/>
      <c r="F969" s="13" t="n"/>
      <c r="G969" s="13" t="n"/>
      <c r="H969" s="13" t="n"/>
      <c r="I969" s="13" t="n"/>
      <c r="J969" s="13" t="n"/>
      <c r="K969" s="13" t="n"/>
      <c r="L969" s="13" t="n"/>
      <c r="M969" s="13" t="n"/>
      <c r="N969" s="13" t="n"/>
      <c r="O969" s="13" t="n"/>
      <c r="P969" s="13" t="n"/>
      <c r="Q969" s="13" t="n"/>
      <c r="R969" s="13" t="n"/>
      <c r="S969" s="13" t="n"/>
      <c r="T969" s="13" t="n"/>
      <c r="U969" s="13" t="n"/>
      <c r="V969" s="13" t="n"/>
      <c r="W969" s="13" t="n"/>
      <c r="X969" s="13" t="n"/>
      <c r="Y969" s="13" t="n"/>
      <c r="Z969" s="13" t="n"/>
    </row>
    <row r="970" ht="15.75" customHeight="1" s="303">
      <c r="A970" s="13" t="n"/>
      <c r="B970" s="13" t="n"/>
      <c r="C970" s="13" t="n"/>
      <c r="D970" s="13" t="n"/>
      <c r="E970" s="13" t="n"/>
      <c r="F970" s="13" t="n"/>
      <c r="G970" s="13" t="n"/>
      <c r="H970" s="13" t="n"/>
      <c r="I970" s="13" t="n"/>
      <c r="J970" s="13" t="n"/>
      <c r="K970" s="13" t="n"/>
      <c r="L970" s="13" t="n"/>
      <c r="M970" s="13" t="n"/>
      <c r="N970" s="13" t="n"/>
      <c r="O970" s="13" t="n"/>
      <c r="P970" s="13" t="n"/>
      <c r="Q970" s="13" t="n"/>
      <c r="R970" s="13" t="n"/>
      <c r="S970" s="13" t="n"/>
      <c r="T970" s="13" t="n"/>
      <c r="U970" s="13" t="n"/>
      <c r="V970" s="13" t="n"/>
      <c r="W970" s="13" t="n"/>
      <c r="X970" s="13" t="n"/>
      <c r="Y970" s="13" t="n"/>
      <c r="Z970" s="13" t="n"/>
    </row>
    <row r="971" ht="15.75" customHeight="1" s="303">
      <c r="A971" s="13" t="n"/>
      <c r="B971" s="13" t="n"/>
      <c r="C971" s="13" t="n"/>
      <c r="D971" s="13" t="n"/>
      <c r="E971" s="13" t="n"/>
      <c r="F971" s="13" t="n"/>
      <c r="G971" s="13" t="n"/>
      <c r="H971" s="13" t="n"/>
      <c r="I971" s="13" t="n"/>
      <c r="J971" s="13" t="n"/>
      <c r="K971" s="13" t="n"/>
      <c r="L971" s="13" t="n"/>
      <c r="M971" s="13" t="n"/>
      <c r="N971" s="13" t="n"/>
      <c r="O971" s="13" t="n"/>
      <c r="P971" s="13" t="n"/>
      <c r="Q971" s="13" t="n"/>
      <c r="R971" s="13" t="n"/>
      <c r="S971" s="13" t="n"/>
      <c r="T971" s="13" t="n"/>
      <c r="U971" s="13" t="n"/>
      <c r="V971" s="13" t="n"/>
      <c r="W971" s="13" t="n"/>
      <c r="X971" s="13" t="n"/>
      <c r="Y971" s="13" t="n"/>
      <c r="Z971" s="13" t="n"/>
    </row>
    <row r="972" ht="15.75" customHeight="1" s="303">
      <c r="A972" s="13" t="n"/>
      <c r="B972" s="13" t="n"/>
      <c r="C972" s="13" t="n"/>
      <c r="D972" s="13" t="n"/>
      <c r="E972" s="13" t="n"/>
      <c r="F972" s="13" t="n"/>
      <c r="G972" s="13" t="n"/>
      <c r="H972" s="13" t="n"/>
      <c r="I972" s="13" t="n"/>
      <c r="J972" s="13" t="n"/>
      <c r="K972" s="13" t="n"/>
      <c r="L972" s="13" t="n"/>
      <c r="M972" s="13" t="n"/>
      <c r="N972" s="13" t="n"/>
      <c r="O972" s="13" t="n"/>
      <c r="P972" s="13" t="n"/>
      <c r="Q972" s="13" t="n"/>
      <c r="R972" s="13" t="n"/>
      <c r="S972" s="13" t="n"/>
      <c r="T972" s="13" t="n"/>
      <c r="U972" s="13" t="n"/>
      <c r="V972" s="13" t="n"/>
      <c r="W972" s="13" t="n"/>
      <c r="X972" s="13" t="n"/>
      <c r="Y972" s="13" t="n"/>
      <c r="Z972" s="13" t="n"/>
    </row>
    <row r="973" ht="15.75" customHeight="1" s="303">
      <c r="A973" s="13" t="n"/>
      <c r="B973" s="13" t="n"/>
      <c r="C973" s="13" t="n"/>
      <c r="D973" s="13" t="n"/>
      <c r="E973" s="13" t="n"/>
      <c r="F973" s="13" t="n"/>
      <c r="G973" s="13" t="n"/>
      <c r="H973" s="13" t="n"/>
      <c r="I973" s="13" t="n"/>
      <c r="J973" s="13" t="n"/>
      <c r="K973" s="13" t="n"/>
      <c r="L973" s="13" t="n"/>
      <c r="M973" s="13" t="n"/>
      <c r="N973" s="13" t="n"/>
      <c r="O973" s="13" t="n"/>
      <c r="P973" s="13" t="n"/>
      <c r="Q973" s="13" t="n"/>
      <c r="R973" s="13" t="n"/>
      <c r="S973" s="13" t="n"/>
      <c r="T973" s="13" t="n"/>
      <c r="U973" s="13" t="n"/>
      <c r="V973" s="13" t="n"/>
      <c r="W973" s="13" t="n"/>
      <c r="X973" s="13" t="n"/>
      <c r="Y973" s="13" t="n"/>
      <c r="Z973" s="13" t="n"/>
    </row>
    <row r="974" ht="15.75" customHeight="1" s="303">
      <c r="A974" s="13" t="n"/>
      <c r="B974" s="13" t="n"/>
      <c r="C974" s="13" t="n"/>
      <c r="D974" s="13" t="n"/>
      <c r="E974" s="13" t="n"/>
      <c r="F974" s="13" t="n"/>
      <c r="G974" s="13" t="n"/>
      <c r="H974" s="13" t="n"/>
      <c r="I974" s="13" t="n"/>
      <c r="J974" s="13" t="n"/>
      <c r="K974" s="13" t="n"/>
      <c r="L974" s="13" t="n"/>
      <c r="M974" s="13" t="n"/>
      <c r="N974" s="13" t="n"/>
      <c r="O974" s="13" t="n"/>
      <c r="P974" s="13" t="n"/>
      <c r="Q974" s="13" t="n"/>
      <c r="R974" s="13" t="n"/>
      <c r="S974" s="13" t="n"/>
      <c r="T974" s="13" t="n"/>
      <c r="U974" s="13" t="n"/>
      <c r="V974" s="13" t="n"/>
      <c r="W974" s="13" t="n"/>
      <c r="X974" s="13" t="n"/>
      <c r="Y974" s="13" t="n"/>
      <c r="Z974" s="13" t="n"/>
    </row>
    <row r="975" ht="15.75" customHeight="1" s="303">
      <c r="A975" s="13" t="n"/>
      <c r="B975" s="13" t="n"/>
      <c r="C975" s="13" t="n"/>
      <c r="D975" s="13" t="n"/>
      <c r="E975" s="13" t="n"/>
      <c r="F975" s="13" t="n"/>
      <c r="G975" s="13" t="n"/>
      <c r="H975" s="13" t="n"/>
      <c r="I975" s="13" t="n"/>
      <c r="J975" s="13" t="n"/>
      <c r="K975" s="13" t="n"/>
      <c r="L975" s="13" t="n"/>
      <c r="M975" s="13" t="n"/>
      <c r="N975" s="13" t="n"/>
      <c r="O975" s="13" t="n"/>
      <c r="P975" s="13" t="n"/>
      <c r="Q975" s="13" t="n"/>
      <c r="R975" s="13" t="n"/>
      <c r="S975" s="13" t="n"/>
      <c r="T975" s="13" t="n"/>
      <c r="U975" s="13" t="n"/>
      <c r="V975" s="13" t="n"/>
      <c r="W975" s="13" t="n"/>
      <c r="X975" s="13" t="n"/>
      <c r="Y975" s="13" t="n"/>
      <c r="Z975" s="13" t="n"/>
    </row>
    <row r="976" ht="15.75" customHeight="1" s="303">
      <c r="A976" s="13" t="n"/>
      <c r="B976" s="13" t="n"/>
      <c r="C976" s="13" t="n"/>
      <c r="D976" s="13" t="n"/>
      <c r="E976" s="13" t="n"/>
      <c r="F976" s="13" t="n"/>
      <c r="G976" s="13" t="n"/>
      <c r="H976" s="13" t="n"/>
      <c r="I976" s="13" t="n"/>
      <c r="J976" s="13" t="n"/>
      <c r="K976" s="13" t="n"/>
      <c r="L976" s="13" t="n"/>
      <c r="M976" s="13" t="n"/>
      <c r="N976" s="13" t="n"/>
      <c r="O976" s="13" t="n"/>
      <c r="P976" s="13" t="n"/>
      <c r="Q976" s="13" t="n"/>
      <c r="R976" s="13" t="n"/>
      <c r="S976" s="13" t="n"/>
      <c r="T976" s="13" t="n"/>
      <c r="U976" s="13" t="n"/>
      <c r="V976" s="13" t="n"/>
      <c r="W976" s="13" t="n"/>
      <c r="X976" s="13" t="n"/>
      <c r="Y976" s="13" t="n"/>
      <c r="Z976" s="13" t="n"/>
    </row>
    <row r="977" ht="15.75" customHeight="1" s="303">
      <c r="A977" s="13" t="n"/>
      <c r="B977" s="13" t="n"/>
      <c r="C977" s="13" t="n"/>
      <c r="D977" s="13" t="n"/>
      <c r="E977" s="13" t="n"/>
      <c r="F977" s="13" t="n"/>
      <c r="G977" s="13" t="n"/>
      <c r="H977" s="13" t="n"/>
      <c r="I977" s="13" t="n"/>
      <c r="J977" s="13" t="n"/>
      <c r="K977" s="13" t="n"/>
      <c r="L977" s="13" t="n"/>
      <c r="M977" s="13" t="n"/>
      <c r="N977" s="13" t="n"/>
      <c r="O977" s="13" t="n"/>
      <c r="P977" s="13" t="n"/>
      <c r="Q977" s="13" t="n"/>
      <c r="R977" s="13" t="n"/>
      <c r="S977" s="13" t="n"/>
      <c r="T977" s="13" t="n"/>
      <c r="U977" s="13" t="n"/>
      <c r="V977" s="13" t="n"/>
      <c r="W977" s="13" t="n"/>
      <c r="X977" s="13" t="n"/>
      <c r="Y977" s="13" t="n"/>
      <c r="Z977" s="13" t="n"/>
    </row>
    <row r="978" ht="15.75" customHeight="1" s="303">
      <c r="A978" s="13" t="n"/>
      <c r="B978" s="13" t="n"/>
      <c r="C978" s="13" t="n"/>
      <c r="D978" s="13" t="n"/>
      <c r="E978" s="13" t="n"/>
      <c r="F978" s="13" t="n"/>
      <c r="G978" s="13" t="n"/>
      <c r="H978" s="13" t="n"/>
      <c r="I978" s="13" t="n"/>
      <c r="J978" s="13" t="n"/>
      <c r="K978" s="13" t="n"/>
      <c r="L978" s="13" t="n"/>
      <c r="M978" s="13" t="n"/>
      <c r="N978" s="13" t="n"/>
      <c r="O978" s="13" t="n"/>
      <c r="P978" s="13" t="n"/>
      <c r="Q978" s="13" t="n"/>
      <c r="R978" s="13" t="n"/>
      <c r="S978" s="13" t="n"/>
      <c r="T978" s="13" t="n"/>
      <c r="U978" s="13" t="n"/>
      <c r="V978" s="13" t="n"/>
      <c r="W978" s="13" t="n"/>
      <c r="X978" s="13" t="n"/>
      <c r="Y978" s="13" t="n"/>
      <c r="Z978" s="13" t="n"/>
    </row>
    <row r="979" ht="15.75" customHeight="1" s="303">
      <c r="A979" s="13" t="n"/>
      <c r="B979" s="13" t="n"/>
      <c r="C979" s="13" t="n"/>
      <c r="D979" s="13" t="n"/>
      <c r="E979" s="13" t="n"/>
      <c r="F979" s="13" t="n"/>
      <c r="G979" s="13" t="n"/>
      <c r="H979" s="13" t="n"/>
      <c r="I979" s="13" t="n"/>
      <c r="J979" s="13" t="n"/>
      <c r="K979" s="13" t="n"/>
      <c r="L979" s="13" t="n"/>
      <c r="M979" s="13" t="n"/>
      <c r="N979" s="13" t="n"/>
      <c r="O979" s="13" t="n"/>
      <c r="P979" s="13" t="n"/>
      <c r="Q979" s="13" t="n"/>
      <c r="R979" s="13" t="n"/>
      <c r="S979" s="13" t="n"/>
      <c r="T979" s="13" t="n"/>
      <c r="U979" s="13" t="n"/>
      <c r="V979" s="13" t="n"/>
      <c r="W979" s="13" t="n"/>
      <c r="X979" s="13" t="n"/>
      <c r="Y979" s="13" t="n"/>
      <c r="Z979" s="13" t="n"/>
    </row>
    <row r="980" ht="15.75" customHeight="1" s="303">
      <c r="A980" s="13" t="n"/>
      <c r="B980" s="13" t="n"/>
      <c r="C980" s="13" t="n"/>
      <c r="D980" s="13" t="n"/>
      <c r="E980" s="13" t="n"/>
      <c r="F980" s="13" t="n"/>
      <c r="G980" s="13" t="n"/>
      <c r="H980" s="13" t="n"/>
      <c r="I980" s="13" t="n"/>
      <c r="J980" s="13" t="n"/>
      <c r="K980" s="13" t="n"/>
      <c r="L980" s="13" t="n"/>
      <c r="M980" s="13" t="n"/>
      <c r="N980" s="13" t="n"/>
      <c r="O980" s="13" t="n"/>
      <c r="P980" s="13" t="n"/>
      <c r="Q980" s="13" t="n"/>
      <c r="R980" s="13" t="n"/>
      <c r="S980" s="13" t="n"/>
      <c r="T980" s="13" t="n"/>
      <c r="U980" s="13" t="n"/>
      <c r="V980" s="13" t="n"/>
      <c r="W980" s="13" t="n"/>
      <c r="X980" s="13" t="n"/>
      <c r="Y980" s="13" t="n"/>
      <c r="Z980" s="13" t="n"/>
    </row>
    <row r="981" ht="15.75" customHeight="1" s="303">
      <c r="A981" s="13" t="n"/>
      <c r="B981" s="13" t="n"/>
      <c r="C981" s="13" t="n"/>
      <c r="D981" s="13" t="n"/>
      <c r="E981" s="13" t="n"/>
      <c r="F981" s="13" t="n"/>
      <c r="G981" s="13" t="n"/>
      <c r="H981" s="13" t="n"/>
      <c r="I981" s="13" t="n"/>
      <c r="J981" s="13" t="n"/>
      <c r="K981" s="13" t="n"/>
      <c r="L981" s="13" t="n"/>
      <c r="M981" s="13" t="n"/>
      <c r="N981" s="13" t="n"/>
      <c r="O981" s="13" t="n"/>
      <c r="P981" s="13" t="n"/>
      <c r="Q981" s="13" t="n"/>
      <c r="R981" s="13" t="n"/>
      <c r="S981" s="13" t="n"/>
      <c r="T981" s="13" t="n"/>
      <c r="U981" s="13" t="n"/>
      <c r="V981" s="13" t="n"/>
      <c r="W981" s="13" t="n"/>
      <c r="X981" s="13" t="n"/>
      <c r="Y981" s="13" t="n"/>
      <c r="Z981" s="13" t="n"/>
    </row>
    <row r="982" ht="15.75" customHeight="1" s="303">
      <c r="A982" s="13" t="n"/>
      <c r="B982" s="13" t="n"/>
      <c r="C982" s="13" t="n"/>
      <c r="D982" s="13" t="n"/>
      <c r="E982" s="13" t="n"/>
      <c r="F982" s="13" t="n"/>
      <c r="G982" s="13" t="n"/>
      <c r="H982" s="13" t="n"/>
      <c r="I982" s="13" t="n"/>
      <c r="J982" s="13" t="n"/>
      <c r="K982" s="13" t="n"/>
      <c r="L982" s="13" t="n"/>
      <c r="M982" s="13" t="n"/>
      <c r="N982" s="13" t="n"/>
      <c r="O982" s="13" t="n"/>
      <c r="P982" s="13" t="n"/>
      <c r="Q982" s="13" t="n"/>
      <c r="R982" s="13" t="n"/>
      <c r="S982" s="13" t="n"/>
      <c r="T982" s="13" t="n"/>
      <c r="U982" s="13" t="n"/>
      <c r="V982" s="13" t="n"/>
      <c r="W982" s="13" t="n"/>
      <c r="X982" s="13" t="n"/>
      <c r="Y982" s="13" t="n"/>
      <c r="Z982" s="13" t="n"/>
    </row>
    <row r="983" ht="15.75" customHeight="1" s="303">
      <c r="A983" s="13" t="n"/>
      <c r="B983" s="13" t="n"/>
      <c r="C983" s="13" t="n"/>
      <c r="D983" s="13" t="n"/>
      <c r="E983" s="13" t="n"/>
      <c r="F983" s="13" t="n"/>
      <c r="G983" s="13" t="n"/>
      <c r="H983" s="13" t="n"/>
      <c r="I983" s="13" t="n"/>
      <c r="J983" s="13" t="n"/>
      <c r="K983" s="13" t="n"/>
      <c r="L983" s="13" t="n"/>
      <c r="M983" s="13" t="n"/>
      <c r="N983" s="13" t="n"/>
      <c r="O983" s="13" t="n"/>
      <c r="P983" s="13" t="n"/>
      <c r="Q983" s="13" t="n"/>
      <c r="R983" s="13" t="n"/>
      <c r="S983" s="13" t="n"/>
      <c r="T983" s="13" t="n"/>
      <c r="U983" s="13" t="n"/>
      <c r="V983" s="13" t="n"/>
      <c r="W983" s="13" t="n"/>
      <c r="X983" s="13" t="n"/>
      <c r="Y983" s="13" t="n"/>
      <c r="Z983" s="13" t="n"/>
    </row>
    <row r="984" ht="15.75" customHeight="1" s="303">
      <c r="A984" s="13" t="n"/>
      <c r="B984" s="13" t="n"/>
      <c r="C984" s="13" t="n"/>
      <c r="D984" s="13" t="n"/>
      <c r="E984" s="13" t="n"/>
      <c r="F984" s="13" t="n"/>
      <c r="G984" s="13" t="n"/>
      <c r="H984" s="13" t="n"/>
      <c r="I984" s="13" t="n"/>
      <c r="J984" s="13" t="n"/>
      <c r="K984" s="13" t="n"/>
      <c r="L984" s="13" t="n"/>
      <c r="M984" s="13" t="n"/>
      <c r="N984" s="13" t="n"/>
      <c r="O984" s="13" t="n"/>
      <c r="P984" s="13" t="n"/>
      <c r="Q984" s="13" t="n"/>
      <c r="R984" s="13" t="n"/>
      <c r="S984" s="13" t="n"/>
      <c r="T984" s="13" t="n"/>
      <c r="U984" s="13" t="n"/>
      <c r="V984" s="13" t="n"/>
      <c r="W984" s="13" t="n"/>
      <c r="X984" s="13" t="n"/>
      <c r="Y984" s="13" t="n"/>
      <c r="Z984" s="13" t="n"/>
    </row>
    <row r="985" ht="15.75" customHeight="1" s="303">
      <c r="A985" s="13" t="n"/>
      <c r="B985" s="13" t="n"/>
      <c r="C985" s="13" t="n"/>
      <c r="D985" s="13" t="n"/>
      <c r="E985" s="13" t="n"/>
      <c r="F985" s="13" t="n"/>
      <c r="G985" s="13" t="n"/>
      <c r="H985" s="13" t="n"/>
      <c r="I985" s="13" t="n"/>
      <c r="J985" s="13" t="n"/>
      <c r="K985" s="13" t="n"/>
      <c r="L985" s="13" t="n"/>
      <c r="M985" s="13" t="n"/>
      <c r="N985" s="13" t="n"/>
      <c r="O985" s="13" t="n"/>
      <c r="P985" s="13" t="n"/>
      <c r="Q985" s="13" t="n"/>
      <c r="R985" s="13" t="n"/>
      <c r="S985" s="13" t="n"/>
      <c r="T985" s="13" t="n"/>
      <c r="U985" s="13" t="n"/>
      <c r="V985" s="13" t="n"/>
      <c r="W985" s="13" t="n"/>
      <c r="X985" s="13" t="n"/>
      <c r="Y985" s="13" t="n"/>
      <c r="Z985" s="13" t="n"/>
    </row>
    <row r="986" ht="15.75" customHeight="1" s="303">
      <c r="A986" s="13" t="n"/>
      <c r="B986" s="13" t="n"/>
      <c r="C986" s="13" t="n"/>
      <c r="D986" s="13" t="n"/>
      <c r="E986" s="13" t="n"/>
      <c r="F986" s="13" t="n"/>
      <c r="G986" s="13" t="n"/>
      <c r="H986" s="13" t="n"/>
      <c r="I986" s="13" t="n"/>
      <c r="J986" s="13" t="n"/>
      <c r="K986" s="13" t="n"/>
      <c r="L986" s="13" t="n"/>
      <c r="M986" s="13" t="n"/>
      <c r="N986" s="13" t="n"/>
      <c r="O986" s="13" t="n"/>
      <c r="P986" s="13" t="n"/>
      <c r="Q986" s="13" t="n"/>
      <c r="R986" s="13" t="n"/>
      <c r="S986" s="13" t="n"/>
      <c r="T986" s="13" t="n"/>
      <c r="U986" s="13" t="n"/>
      <c r="V986" s="13" t="n"/>
      <c r="W986" s="13" t="n"/>
      <c r="X986" s="13" t="n"/>
      <c r="Y986" s="13" t="n"/>
      <c r="Z986" s="13" t="n"/>
    </row>
    <row r="987" ht="15.75" customHeight="1" s="303">
      <c r="A987" s="13" t="n"/>
      <c r="B987" s="13" t="n"/>
      <c r="C987" s="13" t="n"/>
      <c r="D987" s="13" t="n"/>
      <c r="E987" s="13" t="n"/>
      <c r="F987" s="13" t="n"/>
      <c r="G987" s="13" t="n"/>
      <c r="H987" s="13" t="n"/>
      <c r="I987" s="13" t="n"/>
      <c r="J987" s="13" t="n"/>
      <c r="K987" s="13" t="n"/>
      <c r="L987" s="13" t="n"/>
      <c r="M987" s="13" t="n"/>
      <c r="N987" s="13" t="n"/>
      <c r="O987" s="13" t="n"/>
      <c r="P987" s="13" t="n"/>
      <c r="Q987" s="13" t="n"/>
      <c r="R987" s="13" t="n"/>
      <c r="S987" s="13" t="n"/>
      <c r="T987" s="13" t="n"/>
      <c r="U987" s="13" t="n"/>
      <c r="V987" s="13" t="n"/>
      <c r="W987" s="13" t="n"/>
      <c r="X987" s="13" t="n"/>
      <c r="Y987" s="13" t="n"/>
      <c r="Z987" s="13" t="n"/>
    </row>
    <row r="988" ht="15.75" customHeight="1" s="303">
      <c r="A988" s="13" t="n"/>
      <c r="B988" s="13" t="n"/>
      <c r="C988" s="13" t="n"/>
      <c r="D988" s="13" t="n"/>
      <c r="E988" s="13" t="n"/>
      <c r="F988" s="13" t="n"/>
      <c r="G988" s="13" t="n"/>
      <c r="H988" s="13" t="n"/>
      <c r="I988" s="13" t="n"/>
      <c r="J988" s="13" t="n"/>
      <c r="K988" s="13" t="n"/>
      <c r="L988" s="13" t="n"/>
      <c r="M988" s="13" t="n"/>
      <c r="N988" s="13" t="n"/>
      <c r="O988" s="13" t="n"/>
      <c r="P988" s="13" t="n"/>
      <c r="Q988" s="13" t="n"/>
      <c r="R988" s="13" t="n"/>
      <c r="S988" s="13" t="n"/>
      <c r="T988" s="13" t="n"/>
      <c r="U988" s="13" t="n"/>
      <c r="V988" s="13" t="n"/>
      <c r="W988" s="13" t="n"/>
      <c r="X988" s="13" t="n"/>
      <c r="Y988" s="13" t="n"/>
      <c r="Z988" s="13" t="n"/>
    </row>
    <row r="989" ht="15.75" customHeight="1" s="303">
      <c r="A989" s="13" t="n"/>
      <c r="B989" s="13" t="n"/>
      <c r="C989" s="13" t="n"/>
      <c r="D989" s="13" t="n"/>
      <c r="E989" s="13" t="n"/>
      <c r="F989" s="13" t="n"/>
      <c r="G989" s="13" t="n"/>
      <c r="H989" s="13" t="n"/>
      <c r="I989" s="13" t="n"/>
      <c r="J989" s="13" t="n"/>
      <c r="K989" s="13" t="n"/>
      <c r="L989" s="13" t="n"/>
      <c r="M989" s="13" t="n"/>
      <c r="N989" s="13" t="n"/>
      <c r="O989" s="13" t="n"/>
      <c r="P989" s="13" t="n"/>
      <c r="Q989" s="13" t="n"/>
      <c r="R989" s="13" t="n"/>
      <c r="S989" s="13" t="n"/>
      <c r="T989" s="13" t="n"/>
      <c r="U989" s="13" t="n"/>
      <c r="V989" s="13" t="n"/>
      <c r="W989" s="13" t="n"/>
      <c r="X989" s="13" t="n"/>
      <c r="Y989" s="13" t="n"/>
      <c r="Z989" s="13" t="n"/>
    </row>
    <row r="990" ht="15.75" customHeight="1" s="303">
      <c r="A990" s="13" t="n"/>
      <c r="B990" s="13" t="n"/>
      <c r="C990" s="13" t="n"/>
      <c r="D990" s="13" t="n"/>
      <c r="E990" s="13" t="n"/>
      <c r="F990" s="13" t="n"/>
      <c r="G990" s="13" t="n"/>
      <c r="H990" s="13" t="n"/>
      <c r="I990" s="13" t="n"/>
      <c r="J990" s="13" t="n"/>
      <c r="K990" s="13" t="n"/>
      <c r="L990" s="13" t="n"/>
      <c r="M990" s="13" t="n"/>
      <c r="N990" s="13" t="n"/>
      <c r="O990" s="13" t="n"/>
      <c r="P990" s="13" t="n"/>
      <c r="Q990" s="13" t="n"/>
      <c r="R990" s="13" t="n"/>
      <c r="S990" s="13" t="n"/>
      <c r="T990" s="13" t="n"/>
      <c r="U990" s="13" t="n"/>
      <c r="V990" s="13" t="n"/>
      <c r="W990" s="13" t="n"/>
      <c r="X990" s="13" t="n"/>
      <c r="Y990" s="13" t="n"/>
      <c r="Z990" s="13" t="n"/>
    </row>
    <row r="991" ht="15.75" customHeight="1" s="303">
      <c r="A991" s="13" t="n"/>
      <c r="B991" s="13" t="n"/>
      <c r="C991" s="13" t="n"/>
      <c r="D991" s="13" t="n"/>
      <c r="E991" s="13" t="n"/>
      <c r="F991" s="13" t="n"/>
      <c r="G991" s="13" t="n"/>
      <c r="H991" s="13" t="n"/>
      <c r="I991" s="13" t="n"/>
      <c r="J991" s="13" t="n"/>
      <c r="K991" s="13" t="n"/>
      <c r="L991" s="13" t="n"/>
      <c r="M991" s="13" t="n"/>
      <c r="N991" s="13" t="n"/>
      <c r="O991" s="13" t="n"/>
      <c r="P991" s="13" t="n"/>
      <c r="Q991" s="13" t="n"/>
      <c r="R991" s="13" t="n"/>
      <c r="S991" s="13" t="n"/>
      <c r="T991" s="13" t="n"/>
      <c r="U991" s="13" t="n"/>
      <c r="V991" s="13" t="n"/>
      <c r="W991" s="13" t="n"/>
      <c r="X991" s="13" t="n"/>
      <c r="Y991" s="13" t="n"/>
      <c r="Z991" s="13" t="n"/>
    </row>
    <row r="992" ht="15.75" customHeight="1" s="303">
      <c r="A992" s="13" t="n"/>
      <c r="B992" s="13" t="n"/>
      <c r="C992" s="13" t="n"/>
      <c r="D992" s="13" t="n"/>
      <c r="E992" s="13" t="n"/>
      <c r="F992" s="13" t="n"/>
      <c r="G992" s="13" t="n"/>
      <c r="H992" s="13" t="n"/>
      <c r="I992" s="13" t="n"/>
      <c r="J992" s="13" t="n"/>
      <c r="K992" s="13" t="n"/>
      <c r="L992" s="13" t="n"/>
      <c r="M992" s="13" t="n"/>
      <c r="N992" s="13" t="n"/>
      <c r="O992" s="13" t="n"/>
      <c r="P992" s="13" t="n"/>
      <c r="Q992" s="13" t="n"/>
      <c r="R992" s="13" t="n"/>
      <c r="S992" s="13" t="n"/>
      <c r="T992" s="13" t="n"/>
      <c r="U992" s="13" t="n"/>
      <c r="V992" s="13" t="n"/>
      <c r="W992" s="13" t="n"/>
      <c r="X992" s="13" t="n"/>
      <c r="Y992" s="13" t="n"/>
      <c r="Z992" s="13" t="n"/>
    </row>
    <row r="993" ht="15.75" customHeight="1" s="303">
      <c r="A993" s="13" t="n"/>
      <c r="B993" s="13" t="n"/>
      <c r="C993" s="13" t="n"/>
      <c r="D993" s="13" t="n"/>
      <c r="E993" s="13" t="n"/>
      <c r="F993" s="13" t="n"/>
      <c r="G993" s="13" t="n"/>
      <c r="H993" s="13" t="n"/>
      <c r="I993" s="13" t="n"/>
      <c r="J993" s="13" t="n"/>
      <c r="K993" s="13" t="n"/>
      <c r="L993" s="13" t="n"/>
      <c r="M993" s="13" t="n"/>
      <c r="N993" s="13" t="n"/>
      <c r="O993" s="13" t="n"/>
      <c r="P993" s="13" t="n"/>
      <c r="Q993" s="13" t="n"/>
      <c r="R993" s="13" t="n"/>
      <c r="S993" s="13" t="n"/>
      <c r="T993" s="13" t="n"/>
      <c r="U993" s="13" t="n"/>
      <c r="V993" s="13" t="n"/>
      <c r="W993" s="13" t="n"/>
      <c r="X993" s="13" t="n"/>
      <c r="Y993" s="13" t="n"/>
      <c r="Z993" s="13" t="n"/>
    </row>
    <row r="994" ht="15.75" customHeight="1" s="303">
      <c r="A994" s="13" t="n"/>
      <c r="B994" s="13" t="n"/>
      <c r="C994" s="13" t="n"/>
      <c r="D994" s="13" t="n"/>
      <c r="E994" s="13" t="n"/>
      <c r="F994" s="13" t="n"/>
      <c r="G994" s="13" t="n"/>
      <c r="H994" s="13" t="n"/>
      <c r="I994" s="13" t="n"/>
      <c r="J994" s="13" t="n"/>
      <c r="K994" s="13" t="n"/>
      <c r="L994" s="13" t="n"/>
      <c r="M994" s="13" t="n"/>
      <c r="N994" s="13" t="n"/>
      <c r="O994" s="13" t="n"/>
      <c r="P994" s="13" t="n"/>
      <c r="Q994" s="13" t="n"/>
      <c r="R994" s="13" t="n"/>
      <c r="S994" s="13" t="n"/>
      <c r="T994" s="13" t="n"/>
      <c r="U994" s="13" t="n"/>
      <c r="V994" s="13" t="n"/>
      <c r="W994" s="13" t="n"/>
      <c r="X994" s="13" t="n"/>
      <c r="Y994" s="13" t="n"/>
      <c r="Z994" s="13" t="n"/>
    </row>
    <row r="995" ht="15.75" customHeight="1" s="303">
      <c r="A995" s="13" t="n"/>
      <c r="B995" s="13" t="n"/>
      <c r="C995" s="13" t="n"/>
      <c r="D995" s="13" t="n"/>
      <c r="E995" s="13" t="n"/>
      <c r="F995" s="13" t="n"/>
      <c r="G995" s="13" t="n"/>
      <c r="H995" s="13" t="n"/>
      <c r="I995" s="13" t="n"/>
      <c r="J995" s="13" t="n"/>
      <c r="K995" s="13" t="n"/>
      <c r="L995" s="13" t="n"/>
      <c r="M995" s="13" t="n"/>
      <c r="N995" s="13" t="n"/>
      <c r="O995" s="13" t="n"/>
      <c r="P995" s="13" t="n"/>
      <c r="Q995" s="13" t="n"/>
      <c r="R995" s="13" t="n"/>
      <c r="S995" s="13" t="n"/>
      <c r="T995" s="13" t="n"/>
      <c r="U995" s="13" t="n"/>
      <c r="V995" s="13" t="n"/>
      <c r="W995" s="13" t="n"/>
      <c r="X995" s="13" t="n"/>
      <c r="Y995" s="13" t="n"/>
      <c r="Z995" s="13" t="n"/>
    </row>
    <row r="996" ht="15.75" customHeight="1" s="303">
      <c r="A996" s="13" t="n"/>
      <c r="B996" s="13" t="n"/>
      <c r="C996" s="13" t="n"/>
      <c r="D996" s="13" t="n"/>
      <c r="E996" s="13" t="n"/>
      <c r="F996" s="13" t="n"/>
      <c r="G996" s="13" t="n"/>
      <c r="H996" s="13" t="n"/>
      <c r="I996" s="13" t="n"/>
      <c r="J996" s="13" t="n"/>
      <c r="K996" s="13" t="n"/>
      <c r="L996" s="13" t="n"/>
      <c r="M996" s="13" t="n"/>
      <c r="N996" s="13" t="n"/>
      <c r="O996" s="13" t="n"/>
      <c r="P996" s="13" t="n"/>
      <c r="Q996" s="13" t="n"/>
      <c r="R996" s="13" t="n"/>
      <c r="S996" s="13" t="n"/>
      <c r="T996" s="13" t="n"/>
      <c r="U996" s="13" t="n"/>
      <c r="V996" s="13" t="n"/>
      <c r="W996" s="13" t="n"/>
      <c r="X996" s="13" t="n"/>
      <c r="Y996" s="13" t="n"/>
      <c r="Z996" s="13" t="n"/>
    </row>
    <row r="997" ht="15.75" customHeight="1" s="303">
      <c r="A997" s="13" t="n"/>
      <c r="B997" s="13" t="n"/>
      <c r="C997" s="13" t="n"/>
      <c r="D997" s="13" t="n"/>
      <c r="E997" s="13" t="n"/>
      <c r="F997" s="13" t="n"/>
      <c r="G997" s="13" t="n"/>
      <c r="H997" s="13" t="n"/>
      <c r="I997" s="13" t="n"/>
      <c r="J997" s="13" t="n"/>
      <c r="K997" s="13" t="n"/>
      <c r="L997" s="13" t="n"/>
      <c r="M997" s="13" t="n"/>
      <c r="N997" s="13" t="n"/>
      <c r="O997" s="13" t="n"/>
      <c r="P997" s="13" t="n"/>
      <c r="Q997" s="13" t="n"/>
      <c r="R997" s="13" t="n"/>
      <c r="S997" s="13" t="n"/>
      <c r="T997" s="13" t="n"/>
      <c r="U997" s="13" t="n"/>
      <c r="V997" s="13" t="n"/>
      <c r="W997" s="13" t="n"/>
      <c r="X997" s="13" t="n"/>
      <c r="Y997" s="13" t="n"/>
      <c r="Z997" s="13" t="n"/>
    </row>
    <row r="998" ht="15.75" customHeight="1" s="303">
      <c r="A998" s="13" t="n"/>
      <c r="B998" s="13" t="n"/>
      <c r="C998" s="13" t="n"/>
      <c r="D998" s="13" t="n"/>
      <c r="E998" s="13" t="n"/>
      <c r="F998" s="13" t="n"/>
      <c r="G998" s="13" t="n"/>
      <c r="H998" s="13" t="n"/>
      <c r="I998" s="13" t="n"/>
      <c r="J998" s="13" t="n"/>
      <c r="K998" s="13" t="n"/>
      <c r="L998" s="13" t="n"/>
      <c r="M998" s="13" t="n"/>
      <c r="N998" s="13" t="n"/>
      <c r="O998" s="13" t="n"/>
      <c r="P998" s="13" t="n"/>
      <c r="Q998" s="13" t="n"/>
      <c r="R998" s="13" t="n"/>
      <c r="S998" s="13" t="n"/>
      <c r="T998" s="13" t="n"/>
      <c r="U998" s="13" t="n"/>
      <c r="V998" s="13" t="n"/>
      <c r="W998" s="13" t="n"/>
      <c r="X998" s="13" t="n"/>
      <c r="Y998" s="13" t="n"/>
      <c r="Z998" s="13" t="n"/>
    </row>
    <row r="999" ht="15.75" customHeight="1" s="303">
      <c r="A999" s="13" t="n"/>
      <c r="B999" s="13" t="n"/>
      <c r="C999" s="13" t="n"/>
      <c r="D999" s="13" t="n"/>
      <c r="E999" s="13" t="n"/>
      <c r="F999" s="13" t="n"/>
      <c r="G999" s="13" t="n"/>
      <c r="H999" s="13" t="n"/>
      <c r="I999" s="13" t="n"/>
      <c r="J999" s="13" t="n"/>
      <c r="K999" s="13" t="n"/>
      <c r="L999" s="13" t="n"/>
      <c r="M999" s="13" t="n"/>
      <c r="N999" s="13" t="n"/>
      <c r="O999" s="13" t="n"/>
      <c r="P999" s="13" t="n"/>
      <c r="Q999" s="13" t="n"/>
      <c r="R999" s="13" t="n"/>
      <c r="S999" s="13" t="n"/>
      <c r="T999" s="13" t="n"/>
      <c r="U999" s="13" t="n"/>
      <c r="V999" s="13" t="n"/>
      <c r="W999" s="13" t="n"/>
      <c r="X999" s="13" t="n"/>
      <c r="Y999" s="13" t="n"/>
      <c r="Z999" s="13" t="n"/>
    </row>
    <row r="1000" ht="15.75" customHeight="1" s="303">
      <c r="A1000" s="13" t="n"/>
      <c r="B1000" s="13" t="n"/>
      <c r="C1000" s="13" t="n"/>
      <c r="D1000" s="13" t="n"/>
      <c r="E1000" s="13" t="n"/>
      <c r="F1000" s="13" t="n"/>
      <c r="G1000" s="13" t="n"/>
      <c r="H1000" s="13" t="n"/>
      <c r="I1000" s="13" t="n"/>
      <c r="J1000" s="13" t="n"/>
      <c r="K1000" s="13" t="n"/>
      <c r="L1000" s="13" t="n"/>
      <c r="M1000" s="13" t="n"/>
      <c r="N1000" s="13" t="n"/>
      <c r="O1000" s="13" t="n"/>
      <c r="P1000" s="13" t="n"/>
      <c r="Q1000" s="13" t="n"/>
      <c r="R1000" s="13" t="n"/>
      <c r="S1000" s="13" t="n"/>
      <c r="T1000" s="13" t="n"/>
      <c r="U1000" s="13" t="n"/>
      <c r="V1000" s="13" t="n"/>
      <c r="W1000" s="13" t="n"/>
      <c r="X1000" s="13" t="n"/>
      <c r="Y1000" s="13" t="n"/>
      <c r="Z1000" s="13" t="n"/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4" r:id="rId12"/>
    <hyperlink xmlns:r="http://schemas.openxmlformats.org/officeDocument/2006/relationships" ref="E17" r:id="rId13"/>
    <hyperlink xmlns:r="http://schemas.openxmlformats.org/officeDocument/2006/relationships" ref="E18" r:id="rId14"/>
    <hyperlink xmlns:r="http://schemas.openxmlformats.org/officeDocument/2006/relationships" ref="E21" r:id="rId15"/>
    <hyperlink xmlns:r="http://schemas.openxmlformats.org/officeDocument/2006/relationships" ref="E24" r:id="rId16"/>
    <hyperlink xmlns:r="http://schemas.openxmlformats.org/officeDocument/2006/relationships" ref="E25" r:id="rId17"/>
    <hyperlink xmlns:r="http://schemas.openxmlformats.org/officeDocument/2006/relationships" ref="E29" r:id="rId18"/>
    <hyperlink xmlns:r="http://schemas.openxmlformats.org/officeDocument/2006/relationships" ref="E31" r:id="rId19"/>
    <hyperlink xmlns:r="http://schemas.openxmlformats.org/officeDocument/2006/relationships" ref="E33" r:id="rId20"/>
    <hyperlink xmlns:r="http://schemas.openxmlformats.org/officeDocument/2006/relationships" ref="E35" r:id="rId21"/>
    <hyperlink xmlns:r="http://schemas.openxmlformats.org/officeDocument/2006/relationships" ref="E36" r:id="rId22"/>
    <hyperlink xmlns:r="http://schemas.openxmlformats.org/officeDocument/2006/relationships" ref="E38" r:id="rId23"/>
    <hyperlink xmlns:r="http://schemas.openxmlformats.org/officeDocument/2006/relationships" ref="E39" r:id="rId24"/>
    <hyperlink xmlns:r="http://schemas.openxmlformats.org/officeDocument/2006/relationships" ref="E40" r:id="rId25"/>
    <hyperlink xmlns:r="http://schemas.openxmlformats.org/officeDocument/2006/relationships" ref="E41" r:id="rId26"/>
    <hyperlink xmlns:r="http://schemas.openxmlformats.org/officeDocument/2006/relationships" ref="E42" r:id="rId27"/>
    <hyperlink xmlns:r="http://schemas.openxmlformats.org/officeDocument/2006/relationships" ref="E43" r:id="rId28"/>
    <hyperlink xmlns:r="http://schemas.openxmlformats.org/officeDocument/2006/relationships" ref="E46" r:id="rId29"/>
    <hyperlink xmlns:r="http://schemas.openxmlformats.org/officeDocument/2006/relationships" ref="E47" r:id="rId30"/>
    <hyperlink xmlns:r="http://schemas.openxmlformats.org/officeDocument/2006/relationships" ref="E48" r:id="rId31"/>
    <hyperlink xmlns:r="http://schemas.openxmlformats.org/officeDocument/2006/relationships" ref="E52" r:id="rId32"/>
    <hyperlink xmlns:r="http://schemas.openxmlformats.org/officeDocument/2006/relationships" ref="E53" r:id="rId33"/>
    <hyperlink xmlns:r="http://schemas.openxmlformats.org/officeDocument/2006/relationships" ref="E54" r:id="rId34"/>
    <hyperlink xmlns:r="http://schemas.openxmlformats.org/officeDocument/2006/relationships" ref="E55" r:id="rId35"/>
    <hyperlink xmlns:r="http://schemas.openxmlformats.org/officeDocument/2006/relationships" ref="E58" r:id="rId36"/>
    <hyperlink xmlns:r="http://schemas.openxmlformats.org/officeDocument/2006/relationships" ref="E59" r:id="rId37"/>
    <hyperlink xmlns:r="http://schemas.openxmlformats.org/officeDocument/2006/relationships" ref="E61" r:id="rId38"/>
    <hyperlink xmlns:r="http://schemas.openxmlformats.org/officeDocument/2006/relationships" ref="E62" r:id="rId39"/>
    <hyperlink xmlns:r="http://schemas.openxmlformats.org/officeDocument/2006/relationships" ref="E63" r:id="rId40"/>
    <hyperlink xmlns:r="http://schemas.openxmlformats.org/officeDocument/2006/relationships" ref="E64" r:id="rId41"/>
    <hyperlink xmlns:r="http://schemas.openxmlformats.org/officeDocument/2006/relationships" ref="E65" r:id="rId42"/>
    <hyperlink xmlns:r="http://schemas.openxmlformats.org/officeDocument/2006/relationships" ref="E67" r:id="rId43"/>
    <hyperlink xmlns:r="http://schemas.openxmlformats.org/officeDocument/2006/relationships" ref="E69" r:id="rId44"/>
    <hyperlink xmlns:r="http://schemas.openxmlformats.org/officeDocument/2006/relationships" ref="E70" r:id="rId45"/>
    <hyperlink xmlns:r="http://schemas.openxmlformats.org/officeDocument/2006/relationships" ref="E71" r:id="rId46"/>
    <hyperlink xmlns:r="http://schemas.openxmlformats.org/officeDocument/2006/relationships" ref="E74" r:id="rId47"/>
    <hyperlink xmlns:r="http://schemas.openxmlformats.org/officeDocument/2006/relationships" ref="E80" r:id="rId48"/>
    <hyperlink xmlns:r="http://schemas.openxmlformats.org/officeDocument/2006/relationships" ref="E82" r:id="rId49"/>
    <hyperlink xmlns:r="http://schemas.openxmlformats.org/officeDocument/2006/relationships" ref="E87" r:id="rId50"/>
    <hyperlink xmlns:r="http://schemas.openxmlformats.org/officeDocument/2006/relationships" ref="E88" r:id="rId51"/>
    <hyperlink xmlns:r="http://schemas.openxmlformats.org/officeDocument/2006/relationships" ref="E89" r:id="rId52"/>
    <hyperlink xmlns:r="http://schemas.openxmlformats.org/officeDocument/2006/relationships" ref="E90" r:id="rId53"/>
    <hyperlink xmlns:r="http://schemas.openxmlformats.org/officeDocument/2006/relationships" ref="E93" r:id="rId54"/>
    <hyperlink xmlns:r="http://schemas.openxmlformats.org/officeDocument/2006/relationships" ref="E94" r:id="rId55"/>
    <hyperlink xmlns:r="http://schemas.openxmlformats.org/officeDocument/2006/relationships" ref="E95" r:id="rId56"/>
    <hyperlink xmlns:r="http://schemas.openxmlformats.org/officeDocument/2006/relationships" ref="E96" r:id="rId57"/>
    <hyperlink xmlns:r="http://schemas.openxmlformats.org/officeDocument/2006/relationships" ref="E98" r:id="rId58"/>
    <hyperlink xmlns:r="http://schemas.openxmlformats.org/officeDocument/2006/relationships" ref="E99" r:id="rId59"/>
    <hyperlink xmlns:r="http://schemas.openxmlformats.org/officeDocument/2006/relationships" ref="E100" r:id="rId60"/>
    <hyperlink xmlns:r="http://schemas.openxmlformats.org/officeDocument/2006/relationships" ref="E101" r:id="rId61"/>
    <hyperlink xmlns:r="http://schemas.openxmlformats.org/officeDocument/2006/relationships" ref="E102" r:id="rId62"/>
    <hyperlink xmlns:r="http://schemas.openxmlformats.org/officeDocument/2006/relationships" ref="E104" r:id="rId63"/>
    <hyperlink xmlns:r="http://schemas.openxmlformats.org/officeDocument/2006/relationships" ref="E105" r:id="rId64"/>
    <hyperlink xmlns:r="http://schemas.openxmlformats.org/officeDocument/2006/relationships" ref="E106" r:id="rId65"/>
    <hyperlink xmlns:r="http://schemas.openxmlformats.org/officeDocument/2006/relationships" ref="E107" r:id="rId66"/>
    <hyperlink xmlns:r="http://schemas.openxmlformats.org/officeDocument/2006/relationships" ref="E109" r:id="rId67"/>
    <hyperlink xmlns:r="http://schemas.openxmlformats.org/officeDocument/2006/relationships" ref="E110" r:id="rId68"/>
    <hyperlink xmlns:r="http://schemas.openxmlformats.org/officeDocument/2006/relationships" ref="E111" r:id="rId69"/>
    <hyperlink xmlns:r="http://schemas.openxmlformats.org/officeDocument/2006/relationships" ref="E113" r:id="rId70"/>
    <hyperlink xmlns:r="http://schemas.openxmlformats.org/officeDocument/2006/relationships" ref="E114" r:id="rId71"/>
    <hyperlink xmlns:r="http://schemas.openxmlformats.org/officeDocument/2006/relationships" ref="E115" r:id="rId72"/>
    <hyperlink xmlns:r="http://schemas.openxmlformats.org/officeDocument/2006/relationships" ref="E116" r:id="rId73"/>
    <hyperlink xmlns:r="http://schemas.openxmlformats.org/officeDocument/2006/relationships" ref="E123" r:id="rId74"/>
    <hyperlink xmlns:r="http://schemas.openxmlformats.org/officeDocument/2006/relationships" ref="E125" r:id="rId75"/>
    <hyperlink xmlns:r="http://schemas.openxmlformats.org/officeDocument/2006/relationships" ref="E127" r:id="rId76"/>
    <hyperlink xmlns:r="http://schemas.openxmlformats.org/officeDocument/2006/relationships" ref="E130" r:id="rId77"/>
    <hyperlink xmlns:r="http://schemas.openxmlformats.org/officeDocument/2006/relationships" ref="E131" r:id="rId78"/>
    <hyperlink xmlns:r="http://schemas.openxmlformats.org/officeDocument/2006/relationships" ref="E132" r:id="rId79"/>
    <hyperlink xmlns:r="http://schemas.openxmlformats.org/officeDocument/2006/relationships" ref="E133" r:id="rId80"/>
    <hyperlink xmlns:r="http://schemas.openxmlformats.org/officeDocument/2006/relationships" ref="E134" r:id="rId81"/>
    <hyperlink xmlns:r="http://schemas.openxmlformats.org/officeDocument/2006/relationships" ref="E135" r:id="rId82"/>
    <hyperlink xmlns:r="http://schemas.openxmlformats.org/officeDocument/2006/relationships" ref="E136" r:id="rId83"/>
    <hyperlink xmlns:r="http://schemas.openxmlformats.org/officeDocument/2006/relationships" ref="E137" r:id="rId84"/>
    <hyperlink xmlns:r="http://schemas.openxmlformats.org/officeDocument/2006/relationships" ref="E138" r:id="rId85"/>
    <hyperlink xmlns:r="http://schemas.openxmlformats.org/officeDocument/2006/relationships" ref="E139" r:id="rId86"/>
    <hyperlink xmlns:r="http://schemas.openxmlformats.org/officeDocument/2006/relationships" ref="E140" r:id="rId87"/>
    <hyperlink xmlns:r="http://schemas.openxmlformats.org/officeDocument/2006/relationships" ref="E142" r:id="rId88"/>
    <hyperlink xmlns:r="http://schemas.openxmlformats.org/officeDocument/2006/relationships" ref="E145" r:id="rId89"/>
    <hyperlink xmlns:r="http://schemas.openxmlformats.org/officeDocument/2006/relationships" ref="E146" r:id="rId90"/>
    <hyperlink xmlns:r="http://schemas.openxmlformats.org/officeDocument/2006/relationships" ref="E147" r:id="rId91"/>
    <hyperlink xmlns:r="http://schemas.openxmlformats.org/officeDocument/2006/relationships" ref="E149" r:id="rId92"/>
    <hyperlink xmlns:r="http://schemas.openxmlformats.org/officeDocument/2006/relationships" ref="E150" r:id="rId93"/>
    <hyperlink xmlns:r="http://schemas.openxmlformats.org/officeDocument/2006/relationships" ref="E151" r:id="rId94"/>
    <hyperlink xmlns:r="http://schemas.openxmlformats.org/officeDocument/2006/relationships" ref="E152" r:id="rId95"/>
    <hyperlink xmlns:r="http://schemas.openxmlformats.org/officeDocument/2006/relationships" ref="E153" r:id="rId96"/>
    <hyperlink xmlns:r="http://schemas.openxmlformats.org/officeDocument/2006/relationships" ref="E154" r:id="rId97"/>
    <hyperlink xmlns:r="http://schemas.openxmlformats.org/officeDocument/2006/relationships" ref="E155" r:id="rId98"/>
    <hyperlink xmlns:r="http://schemas.openxmlformats.org/officeDocument/2006/relationships" ref="E156" r:id="rId99"/>
    <hyperlink xmlns:r="http://schemas.openxmlformats.org/officeDocument/2006/relationships" ref="E157" r:id="rId100"/>
    <hyperlink xmlns:r="http://schemas.openxmlformats.org/officeDocument/2006/relationships" ref="E159" r:id="rId101"/>
    <hyperlink xmlns:r="http://schemas.openxmlformats.org/officeDocument/2006/relationships" ref="E160" r:id="rId102"/>
    <hyperlink xmlns:r="http://schemas.openxmlformats.org/officeDocument/2006/relationships" ref="E163" r:id="rId103"/>
    <hyperlink xmlns:r="http://schemas.openxmlformats.org/officeDocument/2006/relationships" ref="E164" r:id="rId104"/>
    <hyperlink xmlns:r="http://schemas.openxmlformats.org/officeDocument/2006/relationships" ref="E165" r:id="rId105"/>
    <hyperlink xmlns:r="http://schemas.openxmlformats.org/officeDocument/2006/relationships" ref="E166" r:id="rId106"/>
    <hyperlink xmlns:r="http://schemas.openxmlformats.org/officeDocument/2006/relationships" ref="E167" r:id="rId107"/>
    <hyperlink xmlns:r="http://schemas.openxmlformats.org/officeDocument/2006/relationships" ref="E170" r:id="rId108"/>
    <hyperlink xmlns:r="http://schemas.openxmlformats.org/officeDocument/2006/relationships" ref="E172" r:id="rId109"/>
    <hyperlink xmlns:r="http://schemas.openxmlformats.org/officeDocument/2006/relationships" ref="E173" r:id="rId110"/>
    <hyperlink xmlns:r="http://schemas.openxmlformats.org/officeDocument/2006/relationships" ref="E174" r:id="rId111"/>
    <hyperlink xmlns:r="http://schemas.openxmlformats.org/officeDocument/2006/relationships" ref="E176" r:id="rId112"/>
    <hyperlink xmlns:r="http://schemas.openxmlformats.org/officeDocument/2006/relationships" ref="E181" r:id="rId113"/>
    <hyperlink xmlns:r="http://schemas.openxmlformats.org/officeDocument/2006/relationships" ref="E182" r:id="rId114"/>
    <hyperlink xmlns:r="http://schemas.openxmlformats.org/officeDocument/2006/relationships" ref="E184" r:id="rId115"/>
    <hyperlink xmlns:r="http://schemas.openxmlformats.org/officeDocument/2006/relationships" ref="E185" r:id="rId116"/>
    <hyperlink xmlns:r="http://schemas.openxmlformats.org/officeDocument/2006/relationships" ref="E186" r:id="rId117"/>
    <hyperlink xmlns:r="http://schemas.openxmlformats.org/officeDocument/2006/relationships" ref="E187" r:id="rId118"/>
    <hyperlink xmlns:r="http://schemas.openxmlformats.org/officeDocument/2006/relationships" ref="E188" r:id="rId119"/>
    <hyperlink xmlns:r="http://schemas.openxmlformats.org/officeDocument/2006/relationships" ref="E191" r:id="rId120"/>
    <hyperlink xmlns:r="http://schemas.openxmlformats.org/officeDocument/2006/relationships" ref="E196" r:id="rId121"/>
    <hyperlink xmlns:r="http://schemas.openxmlformats.org/officeDocument/2006/relationships" ref="E197" r:id="rId122"/>
    <hyperlink xmlns:r="http://schemas.openxmlformats.org/officeDocument/2006/relationships" ref="E198" r:id="rId123"/>
    <hyperlink xmlns:r="http://schemas.openxmlformats.org/officeDocument/2006/relationships" ref="E199" r:id="rId124"/>
    <hyperlink xmlns:r="http://schemas.openxmlformats.org/officeDocument/2006/relationships" ref="E201" r:id="rId125"/>
    <hyperlink xmlns:r="http://schemas.openxmlformats.org/officeDocument/2006/relationships" ref="E202" r:id="rId126"/>
    <hyperlink xmlns:r="http://schemas.openxmlformats.org/officeDocument/2006/relationships" ref="E203" r:id="rId127"/>
    <hyperlink xmlns:r="http://schemas.openxmlformats.org/officeDocument/2006/relationships" ref="E206" r:id="rId128"/>
    <hyperlink xmlns:r="http://schemas.openxmlformats.org/officeDocument/2006/relationships" ref="E210" r:id="rId129"/>
    <hyperlink xmlns:r="http://schemas.openxmlformats.org/officeDocument/2006/relationships" ref="E212" r:id="rId130"/>
    <hyperlink xmlns:r="http://schemas.openxmlformats.org/officeDocument/2006/relationships" ref="E214" r:id="rId131"/>
    <hyperlink xmlns:r="http://schemas.openxmlformats.org/officeDocument/2006/relationships" ref="E215" r:id="rId132"/>
    <hyperlink xmlns:r="http://schemas.openxmlformats.org/officeDocument/2006/relationships" ref="E217" r:id="rId133"/>
    <hyperlink xmlns:r="http://schemas.openxmlformats.org/officeDocument/2006/relationships" ref="E218" r:id="rId134"/>
    <hyperlink xmlns:r="http://schemas.openxmlformats.org/officeDocument/2006/relationships" ref="E220" r:id="rId135"/>
    <hyperlink xmlns:r="http://schemas.openxmlformats.org/officeDocument/2006/relationships" ref="E222" r:id="rId136"/>
    <hyperlink xmlns:r="http://schemas.openxmlformats.org/officeDocument/2006/relationships" ref="E223" r:id="rId137"/>
    <hyperlink xmlns:r="http://schemas.openxmlformats.org/officeDocument/2006/relationships" ref="E225" r:id="rId138"/>
    <hyperlink xmlns:r="http://schemas.openxmlformats.org/officeDocument/2006/relationships" ref="E227" r:id="rId139"/>
    <hyperlink xmlns:r="http://schemas.openxmlformats.org/officeDocument/2006/relationships" ref="E231" r:id="rId140"/>
    <hyperlink xmlns:r="http://schemas.openxmlformats.org/officeDocument/2006/relationships" ref="E232" r:id="rId141"/>
    <hyperlink xmlns:r="http://schemas.openxmlformats.org/officeDocument/2006/relationships" ref="E233" r:id="rId142"/>
    <hyperlink xmlns:r="http://schemas.openxmlformats.org/officeDocument/2006/relationships" ref="E235" r:id="rId143"/>
    <hyperlink xmlns:r="http://schemas.openxmlformats.org/officeDocument/2006/relationships" ref="E236" r:id="rId144"/>
    <hyperlink xmlns:r="http://schemas.openxmlformats.org/officeDocument/2006/relationships" ref="E238" r:id="rId145"/>
    <hyperlink xmlns:r="http://schemas.openxmlformats.org/officeDocument/2006/relationships" ref="E239" r:id="rId146"/>
    <hyperlink xmlns:r="http://schemas.openxmlformats.org/officeDocument/2006/relationships" ref="E240" r:id="rId147"/>
    <hyperlink xmlns:r="http://schemas.openxmlformats.org/officeDocument/2006/relationships" ref="E242" r:id="rId148"/>
    <hyperlink xmlns:r="http://schemas.openxmlformats.org/officeDocument/2006/relationships" ref="E243" r:id="rId149"/>
    <hyperlink xmlns:r="http://schemas.openxmlformats.org/officeDocument/2006/relationships" ref="E244" r:id="rId150"/>
    <hyperlink xmlns:r="http://schemas.openxmlformats.org/officeDocument/2006/relationships" ref="E245" r:id="rId151"/>
    <hyperlink xmlns:r="http://schemas.openxmlformats.org/officeDocument/2006/relationships" ref="E246" r:id="rId152"/>
    <hyperlink xmlns:r="http://schemas.openxmlformats.org/officeDocument/2006/relationships" ref="E248" r:id="rId153"/>
    <hyperlink xmlns:r="http://schemas.openxmlformats.org/officeDocument/2006/relationships" ref="E249" r:id="rId154"/>
    <hyperlink xmlns:r="http://schemas.openxmlformats.org/officeDocument/2006/relationships" ref="E250" r:id="rId155"/>
    <hyperlink xmlns:r="http://schemas.openxmlformats.org/officeDocument/2006/relationships" ref="E251" r:id="rId156"/>
    <hyperlink xmlns:r="http://schemas.openxmlformats.org/officeDocument/2006/relationships" ref="E252" r:id="rId157"/>
    <hyperlink xmlns:r="http://schemas.openxmlformats.org/officeDocument/2006/relationships" ref="E253" r:id="rId158"/>
    <hyperlink xmlns:r="http://schemas.openxmlformats.org/officeDocument/2006/relationships" ref="E255" r:id="rId159"/>
    <hyperlink xmlns:r="http://schemas.openxmlformats.org/officeDocument/2006/relationships" ref="E256" r:id="rId160"/>
    <hyperlink xmlns:r="http://schemas.openxmlformats.org/officeDocument/2006/relationships" ref="E257" r:id="rId161"/>
    <hyperlink xmlns:r="http://schemas.openxmlformats.org/officeDocument/2006/relationships" ref="E258" r:id="rId162"/>
    <hyperlink xmlns:r="http://schemas.openxmlformats.org/officeDocument/2006/relationships" ref="E261" r:id="rId163"/>
    <hyperlink xmlns:r="http://schemas.openxmlformats.org/officeDocument/2006/relationships" ref="E263" r:id="rId164"/>
    <hyperlink xmlns:r="http://schemas.openxmlformats.org/officeDocument/2006/relationships" ref="E265" r:id="rId165"/>
    <hyperlink xmlns:r="http://schemas.openxmlformats.org/officeDocument/2006/relationships" ref="E266" r:id="rId166"/>
    <hyperlink xmlns:r="http://schemas.openxmlformats.org/officeDocument/2006/relationships" ref="E267" r:id="rId167"/>
    <hyperlink xmlns:r="http://schemas.openxmlformats.org/officeDocument/2006/relationships" ref="E269" r:id="rId168"/>
    <hyperlink xmlns:r="http://schemas.openxmlformats.org/officeDocument/2006/relationships" ref="E270" r:id="rId169"/>
    <hyperlink xmlns:r="http://schemas.openxmlformats.org/officeDocument/2006/relationships" ref="E271" r:id="rId170"/>
    <hyperlink xmlns:r="http://schemas.openxmlformats.org/officeDocument/2006/relationships" ref="E273" r:id="rId171"/>
    <hyperlink xmlns:r="http://schemas.openxmlformats.org/officeDocument/2006/relationships" ref="E274" r:id="rId172"/>
    <hyperlink xmlns:r="http://schemas.openxmlformats.org/officeDocument/2006/relationships" ref="E276" r:id="rId173"/>
    <hyperlink xmlns:r="http://schemas.openxmlformats.org/officeDocument/2006/relationships" ref="E277" r:id="rId174"/>
    <hyperlink xmlns:r="http://schemas.openxmlformats.org/officeDocument/2006/relationships" ref="E279" r:id="rId175"/>
    <hyperlink xmlns:r="http://schemas.openxmlformats.org/officeDocument/2006/relationships" ref="E280" r:id="rId176"/>
    <hyperlink xmlns:r="http://schemas.openxmlformats.org/officeDocument/2006/relationships" ref="E281" r:id="rId177"/>
    <hyperlink xmlns:r="http://schemas.openxmlformats.org/officeDocument/2006/relationships" ref="E283" r:id="rId178"/>
    <hyperlink xmlns:r="http://schemas.openxmlformats.org/officeDocument/2006/relationships" ref="E284" r:id="rId179"/>
    <hyperlink xmlns:r="http://schemas.openxmlformats.org/officeDocument/2006/relationships" ref="E285" r:id="rId180"/>
    <hyperlink xmlns:r="http://schemas.openxmlformats.org/officeDocument/2006/relationships" ref="E287" r:id="rId181"/>
    <hyperlink xmlns:r="http://schemas.openxmlformats.org/officeDocument/2006/relationships" ref="E288" r:id="rId182"/>
    <hyperlink xmlns:r="http://schemas.openxmlformats.org/officeDocument/2006/relationships" ref="E292" r:id="rId183"/>
    <hyperlink xmlns:r="http://schemas.openxmlformats.org/officeDocument/2006/relationships" ref="E296" r:id="rId184"/>
    <hyperlink xmlns:r="http://schemas.openxmlformats.org/officeDocument/2006/relationships" ref="E298" r:id="rId185"/>
    <hyperlink xmlns:r="http://schemas.openxmlformats.org/officeDocument/2006/relationships" ref="E300" r:id="rId186"/>
    <hyperlink xmlns:r="http://schemas.openxmlformats.org/officeDocument/2006/relationships" ref="E301" r:id="rId187"/>
    <hyperlink xmlns:r="http://schemas.openxmlformats.org/officeDocument/2006/relationships" ref="E303" r:id="rId188"/>
    <hyperlink xmlns:r="http://schemas.openxmlformats.org/officeDocument/2006/relationships" ref="E304" r:id="rId189"/>
    <hyperlink xmlns:r="http://schemas.openxmlformats.org/officeDocument/2006/relationships" ref="E305" r:id="rId190"/>
    <hyperlink xmlns:r="http://schemas.openxmlformats.org/officeDocument/2006/relationships" ref="E306" r:id="rId191"/>
    <hyperlink xmlns:r="http://schemas.openxmlformats.org/officeDocument/2006/relationships" ref="E307" r:id="rId192"/>
    <hyperlink xmlns:r="http://schemas.openxmlformats.org/officeDocument/2006/relationships" ref="E309" r:id="rId193"/>
    <hyperlink xmlns:r="http://schemas.openxmlformats.org/officeDocument/2006/relationships" ref="E310" r:id="rId194"/>
    <hyperlink xmlns:r="http://schemas.openxmlformats.org/officeDocument/2006/relationships" ref="E311" r:id="rId195"/>
    <hyperlink xmlns:r="http://schemas.openxmlformats.org/officeDocument/2006/relationships" ref="E312" r:id="rId196"/>
    <hyperlink xmlns:r="http://schemas.openxmlformats.org/officeDocument/2006/relationships" ref="E313" r:id="rId197"/>
    <hyperlink xmlns:r="http://schemas.openxmlformats.org/officeDocument/2006/relationships" ref="E317" r:id="rId198"/>
    <hyperlink xmlns:r="http://schemas.openxmlformats.org/officeDocument/2006/relationships" ref="E318" r:id="rId199"/>
    <hyperlink xmlns:r="http://schemas.openxmlformats.org/officeDocument/2006/relationships" ref="E319" r:id="rId200"/>
    <hyperlink xmlns:r="http://schemas.openxmlformats.org/officeDocument/2006/relationships" ref="E322" r:id="rId201"/>
    <hyperlink xmlns:r="http://schemas.openxmlformats.org/officeDocument/2006/relationships" ref="E323" r:id="rId202"/>
    <hyperlink xmlns:r="http://schemas.openxmlformats.org/officeDocument/2006/relationships" ref="E325" r:id="rId203"/>
    <hyperlink xmlns:r="http://schemas.openxmlformats.org/officeDocument/2006/relationships" ref="E326" r:id="rId204"/>
    <hyperlink xmlns:r="http://schemas.openxmlformats.org/officeDocument/2006/relationships" ref="E330" r:id="rId205"/>
    <hyperlink xmlns:r="http://schemas.openxmlformats.org/officeDocument/2006/relationships" ref="E331" r:id="rId206"/>
    <hyperlink xmlns:r="http://schemas.openxmlformats.org/officeDocument/2006/relationships" ref="E332" r:id="rId207"/>
    <hyperlink xmlns:r="http://schemas.openxmlformats.org/officeDocument/2006/relationships" ref="E333" r:id="rId208"/>
    <hyperlink xmlns:r="http://schemas.openxmlformats.org/officeDocument/2006/relationships" ref="E334" r:id="rId209"/>
    <hyperlink xmlns:r="http://schemas.openxmlformats.org/officeDocument/2006/relationships" ref="E335" r:id="rId210"/>
    <hyperlink xmlns:r="http://schemas.openxmlformats.org/officeDocument/2006/relationships" ref="E339" r:id="rId211"/>
    <hyperlink xmlns:r="http://schemas.openxmlformats.org/officeDocument/2006/relationships" ref="E341" r:id="rId212"/>
    <hyperlink xmlns:r="http://schemas.openxmlformats.org/officeDocument/2006/relationships" ref="E342" r:id="rId213"/>
    <hyperlink xmlns:r="http://schemas.openxmlformats.org/officeDocument/2006/relationships" ref="E343" r:id="rId214"/>
    <hyperlink xmlns:r="http://schemas.openxmlformats.org/officeDocument/2006/relationships" ref="E344" r:id="rId215"/>
    <hyperlink xmlns:r="http://schemas.openxmlformats.org/officeDocument/2006/relationships" ref="E346" r:id="rId216"/>
    <hyperlink xmlns:r="http://schemas.openxmlformats.org/officeDocument/2006/relationships" ref="E347" r:id="rId217"/>
    <hyperlink xmlns:r="http://schemas.openxmlformats.org/officeDocument/2006/relationships" ref="E348" r:id="rId218"/>
    <hyperlink xmlns:r="http://schemas.openxmlformats.org/officeDocument/2006/relationships" ref="E349" r:id="rId219"/>
    <hyperlink xmlns:r="http://schemas.openxmlformats.org/officeDocument/2006/relationships" ref="E350" r:id="rId220"/>
    <hyperlink xmlns:r="http://schemas.openxmlformats.org/officeDocument/2006/relationships" ref="E352" r:id="rId221"/>
    <hyperlink xmlns:r="http://schemas.openxmlformats.org/officeDocument/2006/relationships" ref="E353" r:id="rId222"/>
    <hyperlink xmlns:r="http://schemas.openxmlformats.org/officeDocument/2006/relationships" ref="E355" r:id="rId223"/>
    <hyperlink xmlns:r="http://schemas.openxmlformats.org/officeDocument/2006/relationships" ref="E356" r:id="rId224"/>
    <hyperlink xmlns:r="http://schemas.openxmlformats.org/officeDocument/2006/relationships" ref="E357" r:id="rId225"/>
    <hyperlink xmlns:r="http://schemas.openxmlformats.org/officeDocument/2006/relationships" ref="E358" r:id="rId226"/>
    <hyperlink xmlns:r="http://schemas.openxmlformats.org/officeDocument/2006/relationships" ref="E361" r:id="rId227"/>
    <hyperlink xmlns:r="http://schemas.openxmlformats.org/officeDocument/2006/relationships" ref="E362" r:id="rId228"/>
    <hyperlink xmlns:r="http://schemas.openxmlformats.org/officeDocument/2006/relationships" ref="E364" r:id="rId229"/>
    <hyperlink xmlns:r="http://schemas.openxmlformats.org/officeDocument/2006/relationships" ref="E365" r:id="rId230"/>
    <hyperlink xmlns:r="http://schemas.openxmlformats.org/officeDocument/2006/relationships" ref="E366" r:id="rId231"/>
    <hyperlink xmlns:r="http://schemas.openxmlformats.org/officeDocument/2006/relationships" ref="E367" r:id="rId232"/>
    <hyperlink xmlns:r="http://schemas.openxmlformats.org/officeDocument/2006/relationships" ref="E368" r:id="rId233"/>
    <hyperlink xmlns:r="http://schemas.openxmlformats.org/officeDocument/2006/relationships" ref="E369" r:id="rId234"/>
    <hyperlink xmlns:r="http://schemas.openxmlformats.org/officeDocument/2006/relationships" ref="E370" r:id="rId235"/>
    <hyperlink xmlns:r="http://schemas.openxmlformats.org/officeDocument/2006/relationships" ref="E371" r:id="rId236"/>
    <hyperlink xmlns:r="http://schemas.openxmlformats.org/officeDocument/2006/relationships" ref="E373" r:id="rId237"/>
    <hyperlink xmlns:r="http://schemas.openxmlformats.org/officeDocument/2006/relationships" ref="E374" r:id="rId238"/>
    <hyperlink xmlns:r="http://schemas.openxmlformats.org/officeDocument/2006/relationships" ref="E375" r:id="rId239"/>
    <hyperlink xmlns:r="http://schemas.openxmlformats.org/officeDocument/2006/relationships" ref="E376" r:id="rId240"/>
    <hyperlink xmlns:r="http://schemas.openxmlformats.org/officeDocument/2006/relationships" ref="E377" r:id="rId241"/>
    <hyperlink xmlns:r="http://schemas.openxmlformats.org/officeDocument/2006/relationships" ref="E378" r:id="rId242"/>
    <hyperlink xmlns:r="http://schemas.openxmlformats.org/officeDocument/2006/relationships" ref="E379" r:id="rId243"/>
    <hyperlink xmlns:r="http://schemas.openxmlformats.org/officeDocument/2006/relationships" ref="E380" r:id="rId244"/>
    <hyperlink xmlns:r="http://schemas.openxmlformats.org/officeDocument/2006/relationships" ref="E383" r:id="rId245"/>
    <hyperlink xmlns:r="http://schemas.openxmlformats.org/officeDocument/2006/relationships" ref="E387" r:id="rId246"/>
    <hyperlink xmlns:r="http://schemas.openxmlformats.org/officeDocument/2006/relationships" ref="E388" r:id="rId247"/>
    <hyperlink xmlns:r="http://schemas.openxmlformats.org/officeDocument/2006/relationships" ref="E390" r:id="rId248"/>
    <hyperlink xmlns:r="http://schemas.openxmlformats.org/officeDocument/2006/relationships" ref="E391" r:id="rId249"/>
    <hyperlink xmlns:r="http://schemas.openxmlformats.org/officeDocument/2006/relationships" ref="E392" r:id="rId250"/>
    <hyperlink xmlns:r="http://schemas.openxmlformats.org/officeDocument/2006/relationships" ref="E393" r:id="rId251"/>
    <hyperlink xmlns:r="http://schemas.openxmlformats.org/officeDocument/2006/relationships" ref="E394" r:id="rId252"/>
    <hyperlink xmlns:r="http://schemas.openxmlformats.org/officeDocument/2006/relationships" ref="E396" r:id="rId253"/>
    <hyperlink xmlns:r="http://schemas.openxmlformats.org/officeDocument/2006/relationships" ref="E398" r:id="rId254"/>
    <hyperlink xmlns:r="http://schemas.openxmlformats.org/officeDocument/2006/relationships" ref="E399" r:id="rId255"/>
    <hyperlink xmlns:r="http://schemas.openxmlformats.org/officeDocument/2006/relationships" ref="E401" r:id="rId256"/>
    <hyperlink xmlns:r="http://schemas.openxmlformats.org/officeDocument/2006/relationships" ref="E402" r:id="rId257"/>
    <hyperlink xmlns:r="http://schemas.openxmlformats.org/officeDocument/2006/relationships" ref="E406" r:id="rId258"/>
    <hyperlink xmlns:r="http://schemas.openxmlformats.org/officeDocument/2006/relationships" ref="E407" r:id="rId259"/>
    <hyperlink xmlns:r="http://schemas.openxmlformats.org/officeDocument/2006/relationships" ref="E408" r:id="rId260"/>
    <hyperlink xmlns:r="http://schemas.openxmlformats.org/officeDocument/2006/relationships" ref="E410" r:id="rId261"/>
    <hyperlink xmlns:r="http://schemas.openxmlformats.org/officeDocument/2006/relationships" ref="E412" r:id="rId262"/>
    <hyperlink xmlns:r="http://schemas.openxmlformats.org/officeDocument/2006/relationships" ref="E413" r:id="rId263"/>
    <hyperlink xmlns:r="http://schemas.openxmlformats.org/officeDocument/2006/relationships" ref="E414" r:id="rId264"/>
    <hyperlink xmlns:r="http://schemas.openxmlformats.org/officeDocument/2006/relationships" ref="E415" r:id="rId265"/>
    <hyperlink xmlns:r="http://schemas.openxmlformats.org/officeDocument/2006/relationships" ref="E418" r:id="rId266"/>
    <hyperlink xmlns:r="http://schemas.openxmlformats.org/officeDocument/2006/relationships" ref="E419" r:id="rId267"/>
    <hyperlink xmlns:r="http://schemas.openxmlformats.org/officeDocument/2006/relationships" ref="E420" r:id="rId268"/>
    <hyperlink xmlns:r="http://schemas.openxmlformats.org/officeDocument/2006/relationships" ref="E421" r:id="rId269"/>
    <hyperlink xmlns:r="http://schemas.openxmlformats.org/officeDocument/2006/relationships" ref="E422" r:id="rId270"/>
    <hyperlink xmlns:r="http://schemas.openxmlformats.org/officeDocument/2006/relationships" ref="E427" r:id="rId271"/>
    <hyperlink xmlns:r="http://schemas.openxmlformats.org/officeDocument/2006/relationships" ref="E429" r:id="rId272"/>
    <hyperlink xmlns:r="http://schemas.openxmlformats.org/officeDocument/2006/relationships" ref="E430" r:id="rId273"/>
    <hyperlink xmlns:r="http://schemas.openxmlformats.org/officeDocument/2006/relationships" ref="E431" r:id="rId274"/>
    <hyperlink xmlns:r="http://schemas.openxmlformats.org/officeDocument/2006/relationships" ref="E433" r:id="rId275"/>
    <hyperlink xmlns:r="http://schemas.openxmlformats.org/officeDocument/2006/relationships" ref="E434" r:id="rId276"/>
    <hyperlink xmlns:r="http://schemas.openxmlformats.org/officeDocument/2006/relationships" ref="E436" r:id="rId277"/>
    <hyperlink xmlns:r="http://schemas.openxmlformats.org/officeDocument/2006/relationships" ref="E437" r:id="rId278"/>
    <hyperlink xmlns:r="http://schemas.openxmlformats.org/officeDocument/2006/relationships" ref="E439" r:id="rId279"/>
    <hyperlink xmlns:r="http://schemas.openxmlformats.org/officeDocument/2006/relationships" ref="E440" r:id="rId280"/>
    <hyperlink xmlns:r="http://schemas.openxmlformats.org/officeDocument/2006/relationships" ref="E441" r:id="rId281"/>
    <hyperlink xmlns:r="http://schemas.openxmlformats.org/officeDocument/2006/relationships" ref="E442" r:id="rId282"/>
    <hyperlink xmlns:r="http://schemas.openxmlformats.org/officeDocument/2006/relationships" ref="E443" r:id="rId283"/>
    <hyperlink xmlns:r="http://schemas.openxmlformats.org/officeDocument/2006/relationships" ref="E444" r:id="rId284"/>
    <hyperlink xmlns:r="http://schemas.openxmlformats.org/officeDocument/2006/relationships" ref="E445" r:id="rId285"/>
    <hyperlink xmlns:r="http://schemas.openxmlformats.org/officeDocument/2006/relationships" ref="E446" r:id="rId286"/>
    <hyperlink xmlns:r="http://schemas.openxmlformats.org/officeDocument/2006/relationships" ref="E448" r:id="rId287"/>
    <hyperlink xmlns:r="http://schemas.openxmlformats.org/officeDocument/2006/relationships" ref="E449" r:id="rId288"/>
    <hyperlink xmlns:r="http://schemas.openxmlformats.org/officeDocument/2006/relationships" ref="E450" r:id="rId289"/>
    <hyperlink xmlns:r="http://schemas.openxmlformats.org/officeDocument/2006/relationships" ref="E451" r:id="rId290"/>
    <hyperlink xmlns:r="http://schemas.openxmlformats.org/officeDocument/2006/relationships" ref="E452" r:id="rId291"/>
    <hyperlink xmlns:r="http://schemas.openxmlformats.org/officeDocument/2006/relationships" ref="E453" r:id="rId292"/>
    <hyperlink xmlns:r="http://schemas.openxmlformats.org/officeDocument/2006/relationships" ref="E454" r:id="rId293"/>
    <hyperlink xmlns:r="http://schemas.openxmlformats.org/officeDocument/2006/relationships" ref="E455" r:id="rId294"/>
    <hyperlink xmlns:r="http://schemas.openxmlformats.org/officeDocument/2006/relationships" ref="E460" r:id="rId295"/>
    <hyperlink xmlns:r="http://schemas.openxmlformats.org/officeDocument/2006/relationships" ref="E461" r:id="rId296"/>
    <hyperlink xmlns:r="http://schemas.openxmlformats.org/officeDocument/2006/relationships" ref="E462" r:id="rId297"/>
    <hyperlink xmlns:r="http://schemas.openxmlformats.org/officeDocument/2006/relationships" ref="E464" r:id="rId298"/>
    <hyperlink xmlns:r="http://schemas.openxmlformats.org/officeDocument/2006/relationships" ref="E465" r:id="rId299"/>
    <hyperlink xmlns:r="http://schemas.openxmlformats.org/officeDocument/2006/relationships" ref="E467" r:id="rId300"/>
    <hyperlink xmlns:r="http://schemas.openxmlformats.org/officeDocument/2006/relationships" ref="E468" r:id="rId301"/>
    <hyperlink xmlns:r="http://schemas.openxmlformats.org/officeDocument/2006/relationships" ref="E473" r:id="rId302"/>
    <hyperlink xmlns:r="http://schemas.openxmlformats.org/officeDocument/2006/relationships" ref="E478" r:id="rId303"/>
    <hyperlink xmlns:r="http://schemas.openxmlformats.org/officeDocument/2006/relationships" ref="E479" r:id="rId304"/>
    <hyperlink xmlns:r="http://schemas.openxmlformats.org/officeDocument/2006/relationships" ref="E480" r:id="rId305"/>
    <hyperlink xmlns:r="http://schemas.openxmlformats.org/officeDocument/2006/relationships" ref="E481" r:id="rId306"/>
    <hyperlink xmlns:r="http://schemas.openxmlformats.org/officeDocument/2006/relationships" ref="E484" r:id="rId307"/>
    <hyperlink xmlns:r="http://schemas.openxmlformats.org/officeDocument/2006/relationships" ref="E485" r:id="rId308"/>
    <hyperlink xmlns:r="http://schemas.openxmlformats.org/officeDocument/2006/relationships" ref="E487" r:id="rId309"/>
    <hyperlink xmlns:r="http://schemas.openxmlformats.org/officeDocument/2006/relationships" ref="E488" r:id="rId310"/>
    <hyperlink xmlns:r="http://schemas.openxmlformats.org/officeDocument/2006/relationships" ref="E489" r:id="rId311"/>
    <hyperlink xmlns:r="http://schemas.openxmlformats.org/officeDocument/2006/relationships" ref="E490" r:id="rId312"/>
    <hyperlink xmlns:r="http://schemas.openxmlformats.org/officeDocument/2006/relationships" ref="E491" r:id="rId313"/>
    <hyperlink xmlns:r="http://schemas.openxmlformats.org/officeDocument/2006/relationships" ref="E495" r:id="rId314"/>
    <hyperlink xmlns:r="http://schemas.openxmlformats.org/officeDocument/2006/relationships" ref="E496" r:id="rId315"/>
    <hyperlink xmlns:r="http://schemas.openxmlformats.org/officeDocument/2006/relationships" ref="E498" r:id="rId316"/>
    <hyperlink xmlns:r="http://schemas.openxmlformats.org/officeDocument/2006/relationships" ref="E501" r:id="rId317"/>
    <hyperlink xmlns:r="http://schemas.openxmlformats.org/officeDocument/2006/relationships" ref="E502" r:id="rId318"/>
    <hyperlink xmlns:r="http://schemas.openxmlformats.org/officeDocument/2006/relationships" ref="E503" r:id="rId319"/>
    <hyperlink xmlns:r="http://schemas.openxmlformats.org/officeDocument/2006/relationships" ref="E505" r:id="rId320"/>
    <hyperlink xmlns:r="http://schemas.openxmlformats.org/officeDocument/2006/relationships" ref="E510" r:id="rId321"/>
    <hyperlink xmlns:r="http://schemas.openxmlformats.org/officeDocument/2006/relationships" ref="E512" r:id="rId322"/>
    <hyperlink xmlns:r="http://schemas.openxmlformats.org/officeDocument/2006/relationships" ref="E515" r:id="rId323"/>
    <hyperlink xmlns:r="http://schemas.openxmlformats.org/officeDocument/2006/relationships" ref="E516" r:id="rId324"/>
    <hyperlink xmlns:r="http://schemas.openxmlformats.org/officeDocument/2006/relationships" ref="E517" r:id="rId325"/>
    <hyperlink xmlns:r="http://schemas.openxmlformats.org/officeDocument/2006/relationships" ref="E518" r:id="rId326"/>
    <hyperlink xmlns:r="http://schemas.openxmlformats.org/officeDocument/2006/relationships" ref="E519" r:id="rId327"/>
    <hyperlink xmlns:r="http://schemas.openxmlformats.org/officeDocument/2006/relationships" ref="E520" r:id="rId328"/>
    <hyperlink xmlns:r="http://schemas.openxmlformats.org/officeDocument/2006/relationships" ref="E522" r:id="rId329"/>
    <hyperlink xmlns:r="http://schemas.openxmlformats.org/officeDocument/2006/relationships" ref="E525" r:id="rId330"/>
    <hyperlink xmlns:r="http://schemas.openxmlformats.org/officeDocument/2006/relationships" ref="E527" r:id="rId331"/>
    <hyperlink xmlns:r="http://schemas.openxmlformats.org/officeDocument/2006/relationships" ref="E528" r:id="rId332"/>
    <hyperlink xmlns:r="http://schemas.openxmlformats.org/officeDocument/2006/relationships" ref="E530" r:id="rId333"/>
    <hyperlink xmlns:r="http://schemas.openxmlformats.org/officeDocument/2006/relationships" ref="E531" r:id="rId334"/>
    <hyperlink xmlns:r="http://schemas.openxmlformats.org/officeDocument/2006/relationships" ref="E532" r:id="rId335"/>
    <hyperlink xmlns:r="http://schemas.openxmlformats.org/officeDocument/2006/relationships" ref="E533" r:id="rId336"/>
    <hyperlink xmlns:r="http://schemas.openxmlformats.org/officeDocument/2006/relationships" ref="E535" r:id="rId337"/>
    <hyperlink xmlns:r="http://schemas.openxmlformats.org/officeDocument/2006/relationships" ref="E536" r:id="rId338"/>
    <hyperlink xmlns:r="http://schemas.openxmlformats.org/officeDocument/2006/relationships" ref="E538" r:id="rId339"/>
    <hyperlink xmlns:r="http://schemas.openxmlformats.org/officeDocument/2006/relationships" ref="E541" r:id="rId340"/>
    <hyperlink xmlns:r="http://schemas.openxmlformats.org/officeDocument/2006/relationships" ref="E542" r:id="rId341"/>
    <hyperlink xmlns:r="http://schemas.openxmlformats.org/officeDocument/2006/relationships" ref="E544" r:id="rId342"/>
    <hyperlink xmlns:r="http://schemas.openxmlformats.org/officeDocument/2006/relationships" ref="E545" r:id="rId343"/>
    <hyperlink xmlns:r="http://schemas.openxmlformats.org/officeDocument/2006/relationships" ref="E546" r:id="rId344"/>
    <hyperlink xmlns:r="http://schemas.openxmlformats.org/officeDocument/2006/relationships" ref="E547" r:id="rId345"/>
    <hyperlink xmlns:r="http://schemas.openxmlformats.org/officeDocument/2006/relationships" ref="E548" r:id="rId346"/>
    <hyperlink xmlns:r="http://schemas.openxmlformats.org/officeDocument/2006/relationships" ref="E550" r:id="rId347"/>
    <hyperlink xmlns:r="http://schemas.openxmlformats.org/officeDocument/2006/relationships" ref="E551" r:id="rId348"/>
    <hyperlink xmlns:r="http://schemas.openxmlformats.org/officeDocument/2006/relationships" ref="E553" r:id="rId349"/>
    <hyperlink xmlns:r="http://schemas.openxmlformats.org/officeDocument/2006/relationships" ref="E554" r:id="rId350"/>
    <hyperlink xmlns:r="http://schemas.openxmlformats.org/officeDocument/2006/relationships" ref="E555" r:id="rId351"/>
    <hyperlink xmlns:r="http://schemas.openxmlformats.org/officeDocument/2006/relationships" ref="E557" r:id="rId352"/>
    <hyperlink xmlns:r="http://schemas.openxmlformats.org/officeDocument/2006/relationships" ref="E558" r:id="rId353"/>
    <hyperlink xmlns:r="http://schemas.openxmlformats.org/officeDocument/2006/relationships" ref="E559" r:id="rId354"/>
    <hyperlink xmlns:r="http://schemas.openxmlformats.org/officeDocument/2006/relationships" ref="E560" r:id="rId355"/>
    <hyperlink xmlns:r="http://schemas.openxmlformats.org/officeDocument/2006/relationships" ref="E561" r:id="rId356"/>
    <hyperlink xmlns:r="http://schemas.openxmlformats.org/officeDocument/2006/relationships" ref="E562" r:id="rId357"/>
    <hyperlink xmlns:r="http://schemas.openxmlformats.org/officeDocument/2006/relationships" ref="E563" r:id="rId358"/>
    <hyperlink xmlns:r="http://schemas.openxmlformats.org/officeDocument/2006/relationships" ref="E564" r:id="rId359"/>
    <hyperlink xmlns:r="http://schemas.openxmlformats.org/officeDocument/2006/relationships" ref="E565" r:id="rId360"/>
    <hyperlink xmlns:r="http://schemas.openxmlformats.org/officeDocument/2006/relationships" ref="E566" r:id="rId361"/>
    <hyperlink xmlns:r="http://schemas.openxmlformats.org/officeDocument/2006/relationships" ref="E567" r:id="rId362"/>
    <hyperlink xmlns:r="http://schemas.openxmlformats.org/officeDocument/2006/relationships" ref="E568" r:id="rId363"/>
    <hyperlink xmlns:r="http://schemas.openxmlformats.org/officeDocument/2006/relationships" ref="E570" r:id="rId364"/>
    <hyperlink xmlns:r="http://schemas.openxmlformats.org/officeDocument/2006/relationships" ref="E573" r:id="rId365"/>
    <hyperlink xmlns:r="http://schemas.openxmlformats.org/officeDocument/2006/relationships" ref="E574" r:id="rId366"/>
    <hyperlink xmlns:r="http://schemas.openxmlformats.org/officeDocument/2006/relationships" ref="E576" r:id="rId367"/>
    <hyperlink xmlns:r="http://schemas.openxmlformats.org/officeDocument/2006/relationships" ref="E577" r:id="rId368"/>
    <hyperlink xmlns:r="http://schemas.openxmlformats.org/officeDocument/2006/relationships" ref="E578" r:id="rId369"/>
    <hyperlink xmlns:r="http://schemas.openxmlformats.org/officeDocument/2006/relationships" ref="E579" r:id="rId370"/>
    <hyperlink xmlns:r="http://schemas.openxmlformats.org/officeDocument/2006/relationships" ref="E580" r:id="rId371"/>
    <hyperlink xmlns:r="http://schemas.openxmlformats.org/officeDocument/2006/relationships" ref="E581" r:id="rId372"/>
    <hyperlink xmlns:r="http://schemas.openxmlformats.org/officeDocument/2006/relationships" ref="E582" r:id="rId373"/>
    <hyperlink xmlns:r="http://schemas.openxmlformats.org/officeDocument/2006/relationships" ref="E583" r:id="rId374"/>
    <hyperlink xmlns:r="http://schemas.openxmlformats.org/officeDocument/2006/relationships" ref="E584" r:id="rId375"/>
    <hyperlink xmlns:r="http://schemas.openxmlformats.org/officeDocument/2006/relationships" ref="E585" r:id="rId376"/>
    <hyperlink xmlns:r="http://schemas.openxmlformats.org/officeDocument/2006/relationships" ref="E586" r:id="rId377"/>
    <hyperlink xmlns:r="http://schemas.openxmlformats.org/officeDocument/2006/relationships" ref="E587" r:id="rId378"/>
    <hyperlink xmlns:r="http://schemas.openxmlformats.org/officeDocument/2006/relationships" ref="E589" r:id="rId379"/>
    <hyperlink xmlns:r="http://schemas.openxmlformats.org/officeDocument/2006/relationships" ref="E590" r:id="rId380"/>
    <hyperlink xmlns:r="http://schemas.openxmlformats.org/officeDocument/2006/relationships" ref="E592" r:id="rId381"/>
    <hyperlink xmlns:r="http://schemas.openxmlformats.org/officeDocument/2006/relationships" ref="E594" r:id="rId382"/>
    <hyperlink xmlns:r="http://schemas.openxmlformats.org/officeDocument/2006/relationships" ref="E596" r:id="rId383"/>
    <hyperlink xmlns:r="http://schemas.openxmlformats.org/officeDocument/2006/relationships" ref="E599" r:id="rId384"/>
    <hyperlink xmlns:r="http://schemas.openxmlformats.org/officeDocument/2006/relationships" ref="E602" r:id="rId385"/>
    <hyperlink xmlns:r="http://schemas.openxmlformats.org/officeDocument/2006/relationships" ref="E603" r:id="rId386"/>
    <hyperlink xmlns:r="http://schemas.openxmlformats.org/officeDocument/2006/relationships" ref="E607" r:id="rId387"/>
    <hyperlink xmlns:r="http://schemas.openxmlformats.org/officeDocument/2006/relationships" ref="E608" r:id="rId388"/>
    <hyperlink xmlns:r="http://schemas.openxmlformats.org/officeDocument/2006/relationships" ref="E609" r:id="rId389"/>
    <hyperlink xmlns:r="http://schemas.openxmlformats.org/officeDocument/2006/relationships" ref="E611" r:id="rId390"/>
    <hyperlink xmlns:r="http://schemas.openxmlformats.org/officeDocument/2006/relationships" ref="E614" r:id="rId391"/>
    <hyperlink xmlns:r="http://schemas.openxmlformats.org/officeDocument/2006/relationships" ref="E617" r:id="rId392"/>
    <hyperlink xmlns:r="http://schemas.openxmlformats.org/officeDocument/2006/relationships" ref="E623" r:id="rId393"/>
    <hyperlink xmlns:r="http://schemas.openxmlformats.org/officeDocument/2006/relationships" ref="E627" r:id="rId394"/>
    <hyperlink xmlns:r="http://schemas.openxmlformats.org/officeDocument/2006/relationships" ref="E628" r:id="rId395"/>
    <hyperlink xmlns:r="http://schemas.openxmlformats.org/officeDocument/2006/relationships" ref="E629" r:id="rId396"/>
    <hyperlink xmlns:r="http://schemas.openxmlformats.org/officeDocument/2006/relationships" ref="E630" r:id="rId397"/>
    <hyperlink xmlns:r="http://schemas.openxmlformats.org/officeDocument/2006/relationships" ref="E631" r:id="rId398"/>
    <hyperlink xmlns:r="http://schemas.openxmlformats.org/officeDocument/2006/relationships" ref="E635" r:id="rId399"/>
    <hyperlink xmlns:r="http://schemas.openxmlformats.org/officeDocument/2006/relationships" ref="E636" r:id="rId400"/>
    <hyperlink xmlns:r="http://schemas.openxmlformats.org/officeDocument/2006/relationships" ref="E637" r:id="rId401"/>
    <hyperlink xmlns:r="http://schemas.openxmlformats.org/officeDocument/2006/relationships" ref="E638" r:id="rId402"/>
    <hyperlink xmlns:r="http://schemas.openxmlformats.org/officeDocument/2006/relationships" ref="E639" r:id="rId403"/>
    <hyperlink xmlns:r="http://schemas.openxmlformats.org/officeDocument/2006/relationships" ref="E642" r:id="rId404"/>
    <hyperlink xmlns:r="http://schemas.openxmlformats.org/officeDocument/2006/relationships" ref="E643" r:id="rId405"/>
    <hyperlink xmlns:r="http://schemas.openxmlformats.org/officeDocument/2006/relationships" ref="E644" r:id="rId406"/>
    <hyperlink xmlns:r="http://schemas.openxmlformats.org/officeDocument/2006/relationships" ref="E645" r:id="rId407"/>
    <hyperlink xmlns:r="http://schemas.openxmlformats.org/officeDocument/2006/relationships" ref="E649" r:id="rId408"/>
    <hyperlink xmlns:r="http://schemas.openxmlformats.org/officeDocument/2006/relationships" ref="E650" r:id="rId409"/>
    <hyperlink xmlns:r="http://schemas.openxmlformats.org/officeDocument/2006/relationships" ref="E651" r:id="rId410"/>
    <hyperlink xmlns:r="http://schemas.openxmlformats.org/officeDocument/2006/relationships" ref="E656" r:id="rId411"/>
    <hyperlink xmlns:r="http://schemas.openxmlformats.org/officeDocument/2006/relationships" ref="E657" r:id="rId412"/>
    <hyperlink xmlns:r="http://schemas.openxmlformats.org/officeDocument/2006/relationships" ref="E658" r:id="rId413"/>
    <hyperlink xmlns:r="http://schemas.openxmlformats.org/officeDocument/2006/relationships" ref="E659" r:id="rId414"/>
    <hyperlink xmlns:r="http://schemas.openxmlformats.org/officeDocument/2006/relationships" ref="E661" r:id="rId415"/>
    <hyperlink xmlns:r="http://schemas.openxmlformats.org/officeDocument/2006/relationships" ref="E662" r:id="rId416"/>
    <hyperlink xmlns:r="http://schemas.openxmlformats.org/officeDocument/2006/relationships" ref="E663" r:id="rId417"/>
    <hyperlink xmlns:r="http://schemas.openxmlformats.org/officeDocument/2006/relationships" ref="E668" r:id="rId418"/>
    <hyperlink xmlns:r="http://schemas.openxmlformats.org/officeDocument/2006/relationships" ref="E669" r:id="rId419"/>
    <hyperlink xmlns:r="http://schemas.openxmlformats.org/officeDocument/2006/relationships" ref="E670" r:id="rId420"/>
    <hyperlink xmlns:r="http://schemas.openxmlformats.org/officeDocument/2006/relationships" ref="E673" r:id="rId421"/>
    <hyperlink xmlns:r="http://schemas.openxmlformats.org/officeDocument/2006/relationships" ref="E674" r:id="rId422"/>
    <hyperlink xmlns:r="http://schemas.openxmlformats.org/officeDocument/2006/relationships" ref="E675" r:id="rId423"/>
    <hyperlink xmlns:r="http://schemas.openxmlformats.org/officeDocument/2006/relationships" ref="E676" r:id="rId424"/>
    <hyperlink xmlns:r="http://schemas.openxmlformats.org/officeDocument/2006/relationships" ref="E678" r:id="rId425"/>
    <hyperlink xmlns:r="http://schemas.openxmlformats.org/officeDocument/2006/relationships" ref="E679" r:id="rId426"/>
    <hyperlink xmlns:r="http://schemas.openxmlformats.org/officeDocument/2006/relationships" ref="E680" r:id="rId427"/>
    <hyperlink xmlns:r="http://schemas.openxmlformats.org/officeDocument/2006/relationships" ref="E681" r:id="rId428"/>
    <hyperlink xmlns:r="http://schemas.openxmlformats.org/officeDocument/2006/relationships" ref="E682" r:id="rId429"/>
    <hyperlink xmlns:r="http://schemas.openxmlformats.org/officeDocument/2006/relationships" ref="E683" r:id="rId430"/>
    <hyperlink xmlns:r="http://schemas.openxmlformats.org/officeDocument/2006/relationships" ref="E684" r:id="rId431"/>
    <hyperlink xmlns:r="http://schemas.openxmlformats.org/officeDocument/2006/relationships" ref="E685" r:id="rId432"/>
    <hyperlink xmlns:r="http://schemas.openxmlformats.org/officeDocument/2006/relationships" ref="E686" r:id="rId433"/>
    <hyperlink xmlns:r="http://schemas.openxmlformats.org/officeDocument/2006/relationships" ref="E687" r:id="rId434"/>
    <hyperlink xmlns:r="http://schemas.openxmlformats.org/officeDocument/2006/relationships" ref="E688" r:id="rId435"/>
    <hyperlink xmlns:r="http://schemas.openxmlformats.org/officeDocument/2006/relationships" ref="E692" r:id="rId436"/>
    <hyperlink xmlns:r="http://schemas.openxmlformats.org/officeDocument/2006/relationships" ref="E693" r:id="rId437"/>
    <hyperlink xmlns:r="http://schemas.openxmlformats.org/officeDocument/2006/relationships" ref="E694" r:id="rId438"/>
    <hyperlink xmlns:r="http://schemas.openxmlformats.org/officeDocument/2006/relationships" ref="E696" r:id="rId439"/>
    <hyperlink xmlns:r="http://schemas.openxmlformats.org/officeDocument/2006/relationships" ref="E697" r:id="rId440"/>
    <hyperlink xmlns:r="http://schemas.openxmlformats.org/officeDocument/2006/relationships" ref="E698" r:id="rId441"/>
    <hyperlink xmlns:r="http://schemas.openxmlformats.org/officeDocument/2006/relationships" ref="E699" r:id="rId442"/>
    <hyperlink xmlns:r="http://schemas.openxmlformats.org/officeDocument/2006/relationships" ref="E700" r:id="rId443"/>
    <hyperlink xmlns:r="http://schemas.openxmlformats.org/officeDocument/2006/relationships" ref="E702" r:id="rId444"/>
    <hyperlink xmlns:r="http://schemas.openxmlformats.org/officeDocument/2006/relationships" ref="E706" r:id="rId445"/>
    <hyperlink xmlns:r="http://schemas.openxmlformats.org/officeDocument/2006/relationships" ref="E707" r:id="rId446"/>
    <hyperlink xmlns:r="http://schemas.openxmlformats.org/officeDocument/2006/relationships" ref="E708" r:id="rId447"/>
    <hyperlink xmlns:r="http://schemas.openxmlformats.org/officeDocument/2006/relationships" ref="E709" r:id="rId448"/>
    <hyperlink xmlns:r="http://schemas.openxmlformats.org/officeDocument/2006/relationships" ref="E710" r:id="rId449"/>
    <hyperlink xmlns:r="http://schemas.openxmlformats.org/officeDocument/2006/relationships" ref="E711" r:id="rId450"/>
    <hyperlink xmlns:r="http://schemas.openxmlformats.org/officeDocument/2006/relationships" ref="E712" r:id="rId451"/>
    <hyperlink xmlns:r="http://schemas.openxmlformats.org/officeDocument/2006/relationships" ref="E713" r:id="rId452"/>
    <hyperlink xmlns:r="http://schemas.openxmlformats.org/officeDocument/2006/relationships" ref="E715" r:id="rId453"/>
    <hyperlink xmlns:r="http://schemas.openxmlformats.org/officeDocument/2006/relationships" ref="E716" r:id="rId454"/>
    <hyperlink xmlns:r="http://schemas.openxmlformats.org/officeDocument/2006/relationships" ref="E719" r:id="rId455"/>
    <hyperlink xmlns:r="http://schemas.openxmlformats.org/officeDocument/2006/relationships" ref="E720" r:id="rId456"/>
    <hyperlink xmlns:r="http://schemas.openxmlformats.org/officeDocument/2006/relationships" ref="E721" r:id="rId457"/>
    <hyperlink xmlns:r="http://schemas.openxmlformats.org/officeDocument/2006/relationships" ref="E722" r:id="rId458"/>
    <hyperlink xmlns:r="http://schemas.openxmlformats.org/officeDocument/2006/relationships" ref="E723" r:id="rId459"/>
    <hyperlink xmlns:r="http://schemas.openxmlformats.org/officeDocument/2006/relationships" ref="E724" r:id="rId460"/>
    <hyperlink xmlns:r="http://schemas.openxmlformats.org/officeDocument/2006/relationships" ref="E726" r:id="rId461"/>
    <hyperlink xmlns:r="http://schemas.openxmlformats.org/officeDocument/2006/relationships" ref="E727" r:id="rId462"/>
    <hyperlink xmlns:r="http://schemas.openxmlformats.org/officeDocument/2006/relationships" ref="E728" r:id="rId463"/>
    <hyperlink xmlns:r="http://schemas.openxmlformats.org/officeDocument/2006/relationships" ref="E729" r:id="rId464"/>
    <hyperlink xmlns:r="http://schemas.openxmlformats.org/officeDocument/2006/relationships" ref="E730" r:id="rId465"/>
    <hyperlink xmlns:r="http://schemas.openxmlformats.org/officeDocument/2006/relationships" ref="E731" r:id="rId466"/>
    <hyperlink xmlns:r="http://schemas.openxmlformats.org/officeDocument/2006/relationships" ref="E732" r:id="rId467"/>
    <hyperlink xmlns:r="http://schemas.openxmlformats.org/officeDocument/2006/relationships" ref="E733" r:id="rId468"/>
    <hyperlink xmlns:r="http://schemas.openxmlformats.org/officeDocument/2006/relationships" ref="E734" r:id="rId469"/>
    <hyperlink xmlns:r="http://schemas.openxmlformats.org/officeDocument/2006/relationships" ref="E735" r:id="rId470"/>
    <hyperlink xmlns:r="http://schemas.openxmlformats.org/officeDocument/2006/relationships" ref="E736" r:id="rId471"/>
    <hyperlink xmlns:r="http://schemas.openxmlformats.org/officeDocument/2006/relationships" ref="E740" r:id="rId472"/>
    <hyperlink xmlns:r="http://schemas.openxmlformats.org/officeDocument/2006/relationships" ref="E742" r:id="rId473"/>
    <hyperlink xmlns:r="http://schemas.openxmlformats.org/officeDocument/2006/relationships" ref="E743" r:id="rId474"/>
    <hyperlink xmlns:r="http://schemas.openxmlformats.org/officeDocument/2006/relationships" ref="E745" r:id="rId475"/>
    <hyperlink xmlns:r="http://schemas.openxmlformats.org/officeDocument/2006/relationships" ref="E746" r:id="rId476"/>
    <hyperlink xmlns:r="http://schemas.openxmlformats.org/officeDocument/2006/relationships" ref="E747" r:id="rId477"/>
    <hyperlink xmlns:r="http://schemas.openxmlformats.org/officeDocument/2006/relationships" ref="E748" r:id="rId478"/>
    <hyperlink xmlns:r="http://schemas.openxmlformats.org/officeDocument/2006/relationships" ref="E749" r:id="rId479"/>
    <hyperlink xmlns:r="http://schemas.openxmlformats.org/officeDocument/2006/relationships" ref="E750" r:id="rId480"/>
    <hyperlink xmlns:r="http://schemas.openxmlformats.org/officeDocument/2006/relationships" ref="E752" r:id="rId481"/>
    <hyperlink xmlns:r="http://schemas.openxmlformats.org/officeDocument/2006/relationships" ref="E753" r:id="rId482"/>
    <hyperlink xmlns:r="http://schemas.openxmlformats.org/officeDocument/2006/relationships" ref="E755" r:id="rId483"/>
    <hyperlink xmlns:r="http://schemas.openxmlformats.org/officeDocument/2006/relationships" ref="E756" r:id="rId484"/>
    <hyperlink xmlns:r="http://schemas.openxmlformats.org/officeDocument/2006/relationships" ref="E757" r:id="rId485"/>
    <hyperlink xmlns:r="http://schemas.openxmlformats.org/officeDocument/2006/relationships" ref="E758" r:id="rId486"/>
    <hyperlink xmlns:r="http://schemas.openxmlformats.org/officeDocument/2006/relationships" ref="E759" r:id="rId487"/>
    <hyperlink xmlns:r="http://schemas.openxmlformats.org/officeDocument/2006/relationships" ref="E765" r:id="rId488"/>
    <hyperlink xmlns:r="http://schemas.openxmlformats.org/officeDocument/2006/relationships" ref="E766" r:id="rId489"/>
    <hyperlink xmlns:r="http://schemas.openxmlformats.org/officeDocument/2006/relationships" ref="E767" r:id="rId490"/>
    <hyperlink xmlns:r="http://schemas.openxmlformats.org/officeDocument/2006/relationships" ref="E768" r:id="rId491"/>
    <hyperlink xmlns:r="http://schemas.openxmlformats.org/officeDocument/2006/relationships" ref="E769" r:id="rId492"/>
    <hyperlink xmlns:r="http://schemas.openxmlformats.org/officeDocument/2006/relationships" ref="E772" r:id="rId493"/>
    <hyperlink xmlns:r="http://schemas.openxmlformats.org/officeDocument/2006/relationships" ref="E774" r:id="rId494"/>
    <hyperlink xmlns:r="http://schemas.openxmlformats.org/officeDocument/2006/relationships" ref="E775" r:id="rId495"/>
    <hyperlink xmlns:r="http://schemas.openxmlformats.org/officeDocument/2006/relationships" ref="E776" r:id="rId496"/>
    <hyperlink xmlns:r="http://schemas.openxmlformats.org/officeDocument/2006/relationships" ref="E779" r:id="rId497"/>
    <hyperlink xmlns:r="http://schemas.openxmlformats.org/officeDocument/2006/relationships" ref="E782" r:id="rId498"/>
    <hyperlink xmlns:r="http://schemas.openxmlformats.org/officeDocument/2006/relationships" ref="E783" r:id="rId499"/>
    <hyperlink xmlns:r="http://schemas.openxmlformats.org/officeDocument/2006/relationships" ref="E784" r:id="rId500"/>
    <hyperlink xmlns:r="http://schemas.openxmlformats.org/officeDocument/2006/relationships" ref="E786" r:id="rId501"/>
    <hyperlink xmlns:r="http://schemas.openxmlformats.org/officeDocument/2006/relationships" ref="E787" r:id="rId502"/>
    <hyperlink xmlns:r="http://schemas.openxmlformats.org/officeDocument/2006/relationships" ref="E789" r:id="rId503"/>
    <hyperlink xmlns:r="http://schemas.openxmlformats.org/officeDocument/2006/relationships" ref="E790" r:id="rId504"/>
    <hyperlink xmlns:r="http://schemas.openxmlformats.org/officeDocument/2006/relationships" ref="E791" r:id="rId505"/>
    <hyperlink xmlns:r="http://schemas.openxmlformats.org/officeDocument/2006/relationships" ref="E792" r:id="rId506"/>
    <hyperlink xmlns:r="http://schemas.openxmlformats.org/officeDocument/2006/relationships" ref="E793" r:id="rId507"/>
    <hyperlink xmlns:r="http://schemas.openxmlformats.org/officeDocument/2006/relationships" ref="E796" r:id="rId508"/>
    <hyperlink xmlns:r="http://schemas.openxmlformats.org/officeDocument/2006/relationships" ref="E797" r:id="rId509"/>
    <hyperlink xmlns:r="http://schemas.openxmlformats.org/officeDocument/2006/relationships" ref="E798" r:id="rId510"/>
    <hyperlink xmlns:r="http://schemas.openxmlformats.org/officeDocument/2006/relationships" ref="E799" r:id="rId511"/>
    <hyperlink xmlns:r="http://schemas.openxmlformats.org/officeDocument/2006/relationships" ref="E800" r:id="rId512"/>
    <hyperlink xmlns:r="http://schemas.openxmlformats.org/officeDocument/2006/relationships" ref="E801" r:id="rId513"/>
    <hyperlink xmlns:r="http://schemas.openxmlformats.org/officeDocument/2006/relationships" ref="E802" r:id="rId514"/>
    <hyperlink xmlns:r="http://schemas.openxmlformats.org/officeDocument/2006/relationships" ref="E803" r:id="rId515"/>
    <hyperlink xmlns:r="http://schemas.openxmlformats.org/officeDocument/2006/relationships" ref="E804" r:id="rId516"/>
    <hyperlink xmlns:r="http://schemas.openxmlformats.org/officeDocument/2006/relationships" ref="E805" r:id="rId517"/>
    <hyperlink xmlns:r="http://schemas.openxmlformats.org/officeDocument/2006/relationships" ref="E806" r:id="rId518"/>
    <hyperlink xmlns:r="http://schemas.openxmlformats.org/officeDocument/2006/relationships" ref="E808" r:id="rId519"/>
    <hyperlink xmlns:r="http://schemas.openxmlformats.org/officeDocument/2006/relationships" ref="E810" r:id="rId520"/>
    <hyperlink xmlns:r="http://schemas.openxmlformats.org/officeDocument/2006/relationships" ref="E811" r:id="rId521"/>
    <hyperlink xmlns:r="http://schemas.openxmlformats.org/officeDocument/2006/relationships" ref="E812" r:id="rId522"/>
    <hyperlink xmlns:r="http://schemas.openxmlformats.org/officeDocument/2006/relationships" ref="E815" r:id="rId523"/>
    <hyperlink xmlns:r="http://schemas.openxmlformats.org/officeDocument/2006/relationships" ref="E820" r:id="rId524"/>
  </hyperlinks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1000"/>
  <sheetViews>
    <sheetView workbookViewId="0">
      <selection activeCell="A1" sqref="A1"/>
    </sheetView>
  </sheetViews>
  <sheetFormatPr baseColWidth="8" defaultColWidth="14.43" defaultRowHeight="15" customHeight="1"/>
  <cols>
    <col width="45.14" customWidth="1" style="303" min="1" max="1"/>
    <col width="58.43" customWidth="1" style="303" min="2" max="2"/>
    <col width="14.43" customWidth="1" style="303" min="3" max="6"/>
  </cols>
  <sheetData>
    <row r="1">
      <c r="A1" s="339" t="inlineStr">
        <is>
          <t>Прізвище ім`я та по батькові</t>
        </is>
      </c>
      <c r="B1" s="340" t="inlineStr">
        <is>
          <t>ID Scopus</t>
        </is>
      </c>
    </row>
    <row r="2">
      <c r="A2" s="312" t="n"/>
      <c r="B2" s="312" t="n"/>
    </row>
    <row r="3" ht="31.5" customHeight="1" s="303">
      <c r="A3" s="275" t="inlineStr">
        <is>
          <t>АВЕР`ЯНОВА ЛІЛІЯ ОЛЕКСАНДРІВНА</t>
        </is>
      </c>
      <c r="B3" s="276" t="inlineStr">
        <is>
          <t>https://www.scopus.com/authid/detail.uri?authorId=57200986251</t>
        </is>
      </c>
    </row>
    <row r="4" ht="15.75" customHeight="1" s="303">
      <c r="A4" s="275" t="inlineStr">
        <is>
          <t>АВРАМОВ КОСТЯНТИН ВІТАЛІЙОВИЧ</t>
        </is>
      </c>
      <c r="B4" s="276" t="inlineStr">
        <is>
          <t>https://www.scopus.com/authid/detail.uri?authorId=6701660322</t>
        </is>
      </c>
    </row>
    <row r="5" ht="31.5" customHeight="1" s="303">
      <c r="A5" s="275" t="inlineStr">
        <is>
          <t>АВРУНІН ОЛЕГ ГРИГОРОВИЧ</t>
        </is>
      </c>
      <c r="B5" s="276" t="inlineStr">
        <is>
          <t>https://www.scopus.com/authid/detail.uri?authorId=35298713200</t>
        </is>
      </c>
    </row>
    <row r="6" ht="15.75" customHeight="1" s="303">
      <c r="A6" s="275" t="inlineStr">
        <is>
          <t>АГЕЄВ ДМИТРО ВОЛОДИМИРОВИЧ</t>
        </is>
      </c>
      <c r="B6" s="276" t="inlineStr">
        <is>
          <t>https://www.scopus.com/authid/detail.uri?authorId=6507006637</t>
        </is>
      </c>
    </row>
    <row r="7" ht="31.5" customHeight="1" s="303">
      <c r="A7" s="275" t="inlineStr">
        <is>
          <t>АГЕКЯН ІРИНА АНДРІЇВНА</t>
        </is>
      </c>
      <c r="B7" s="277" t="inlineStr">
        <is>
          <t>https://www.scopus.com/authid/detail.uri?authorId=57215830321</t>
        </is>
      </c>
    </row>
    <row r="8" ht="31.5" customHeight="1" s="303">
      <c r="A8" s="275" t="inlineStr">
        <is>
          <t>АДАМОВ ОЛЕКСАНДР СЕМЕНОВИЧ</t>
        </is>
      </c>
      <c r="B8" s="276" t="inlineStr">
        <is>
          <t>https://www.scopus.com/authid/detail.uri?authorId=24483070600</t>
        </is>
      </c>
    </row>
    <row r="9" ht="31.5" customHeight="1" s="303">
      <c r="A9" s="275" t="inlineStr">
        <is>
          <t>АКСАК НАТАЛІЯ ГЕОРГІЇВНА</t>
        </is>
      </c>
      <c r="B9" s="276" t="inlineStr">
        <is>
          <t>https://www.scopus.com/authid/detail.uri?authorId=24483001300</t>
        </is>
      </c>
    </row>
    <row r="10" ht="31.5" customHeight="1" s="303">
      <c r="A10" s="275" t="inlineStr">
        <is>
          <t>АКУЛИНІЧЕВ АРТЕМ АРКАДІЙОВИЧ</t>
        </is>
      </c>
      <c r="B10" s="276" t="inlineStr">
        <is>
          <t>https://www.scopus.com/authid/detail.uri?authorId=57188762344</t>
        </is>
      </c>
    </row>
    <row r="11" ht="15.75" customHeight="1" s="303">
      <c r="A11" s="275" t="inlineStr">
        <is>
          <t>АЛЛАХВЕРАНОВ РАУФ ЮСІФ ОГЛИ</t>
        </is>
      </c>
      <c r="B11" s="276" t="inlineStr">
        <is>
          <t>https://www.scopus.com/authid/detail.uri?authorId=9532612800</t>
        </is>
      </c>
    </row>
    <row r="12" ht="31.5" customHeight="1" s="303">
      <c r="A12" s="275" t="inlineStr">
        <is>
          <t>АЛФЬОРОВ МИКОЛА ЄВГЕНІЙОВИЧ</t>
        </is>
      </c>
      <c r="B12" s="276" t="inlineStr">
        <is>
          <t>https://www.scopus.com/authid/detail.uri?authorId=54416868900</t>
        </is>
      </c>
    </row>
    <row r="13" ht="31.5" customHeight="1" s="303">
      <c r="A13" s="275" t="inlineStr">
        <is>
          <t>АНДРУСЕВИЧ АНАТОЛІЙ ОЛЕКСАНДРОВИЧ</t>
        </is>
      </c>
      <c r="B13" s="278" t="n"/>
    </row>
    <row r="14" ht="15.75" customHeight="1" s="303">
      <c r="A14" s="275" t="inlineStr">
        <is>
          <t>АНТІПОВ ІВАН ЄВГЕНІЙОВИЧ</t>
        </is>
      </c>
      <c r="B14" s="276" t="inlineStr">
        <is>
          <t>https://www.scopus.com/authid/detail.uri?authorId=8373554700</t>
        </is>
      </c>
    </row>
    <row r="15" ht="15.75" customHeight="1" s="303">
      <c r="A15" s="275" t="inlineStr">
        <is>
          <t>АРГУНОВА ГАЛИНА ВАСИЛІВНА</t>
        </is>
      </c>
      <c r="B15" s="278" t="n"/>
    </row>
    <row r="16" ht="15.75" customHeight="1" s="303">
      <c r="A16" s="275" t="inlineStr">
        <is>
          <t>АРТЕМ`ЄВА ОЛЕНА ЮРІЇВНА</t>
        </is>
      </c>
      <c r="B16" s="278" t="n"/>
    </row>
    <row r="17" ht="31.5" customHeight="1" s="303">
      <c r="A17" s="275" t="inlineStr">
        <is>
          <t>АРТЮХ АНТОН ВОЛОДИМИРОВИЧ</t>
        </is>
      </c>
      <c r="B17" s="279" t="inlineStr">
        <is>
          <t>https://www.scopus.com/authid/detail.uri?authorId=36633903200</t>
        </is>
      </c>
    </row>
    <row r="18" ht="31.5" customHeight="1" s="303">
      <c r="A18" s="275" t="inlineStr">
        <is>
          <t>АРТЮХ РОМАН ВОЛОДИМИРОВИЧ</t>
        </is>
      </c>
      <c r="B18" s="279" t="inlineStr">
        <is>
          <t>https://www.scopus.com/authid/detail.uri?authorId=57208344824</t>
        </is>
      </c>
    </row>
    <row r="19" ht="15.75" customHeight="1" s="303">
      <c r="A19" s="275" t="inlineStr">
        <is>
          <t>АРХИПОВА ВІКТОРІЯ ОЛЕКСАНДРІВНА</t>
        </is>
      </c>
      <c r="B19" s="278" t="n"/>
    </row>
    <row r="20" ht="15.75" customHeight="1" s="303">
      <c r="A20" s="275" t="inlineStr">
        <is>
          <t>АФАНАСЬЄВ ВАДИМ ОЛЕКСІЙОВИЧ</t>
        </is>
      </c>
      <c r="B20" s="278" t="n"/>
    </row>
    <row r="21" ht="15.75" customHeight="1" s="303">
      <c r="A21" s="275" t="inlineStr">
        <is>
          <t>АФАНАСЬЄВА ІРИНА ВІТАЛІЇВНА</t>
        </is>
      </c>
      <c r="B21" s="279" t="inlineStr">
        <is>
          <t>https://www.scopus.com/authid/detail.uri?authorId=26532947000</t>
        </is>
      </c>
    </row>
    <row r="22" ht="15.75" customHeight="1" s="303">
      <c r="A22" s="275" t="inlineStr">
        <is>
          <t>АФАНАСЬЄВА ОЛЬГА ВАЛЕНТИНІВНА</t>
        </is>
      </c>
      <c r="B22" s="278" t="n"/>
    </row>
    <row r="23" ht="15.75" customHeight="1" s="303">
      <c r="A23" s="275" t="inlineStr">
        <is>
          <t>БАБАК ІРИНА МИКОЛАЇВНА</t>
        </is>
      </c>
      <c r="B23" s="278" t="n"/>
    </row>
    <row r="24" ht="15.75" customHeight="1" s="303">
      <c r="A24" s="275" t="inlineStr">
        <is>
          <t>БАБИЧЕНКО ОКСАНА ЮРІЇВНА</t>
        </is>
      </c>
      <c r="B24" s="276" t="inlineStr">
        <is>
          <t>https://www.scopus.com/authid/detail.uri?authorId=36683068200</t>
        </is>
      </c>
    </row>
    <row r="25" ht="15.75" customHeight="1" s="303">
      <c r="A25" s="275" t="inlineStr">
        <is>
          <t>БАБІЙ АНДРІЙ СТЕПАНОВИЧ</t>
        </is>
      </c>
      <c r="B25" s="276" t="inlineStr">
        <is>
          <t>https://www.scopus.com/authid/detail.uri?authorId=57189391408</t>
        </is>
      </c>
    </row>
    <row r="26" ht="15.75" customHeight="1" s="303">
      <c r="A26" s="275" t="inlineStr">
        <is>
          <t>БАДЄЄВА ЛЮДМИЛА ІВАНІВНА</t>
        </is>
      </c>
      <c r="B26" s="278" t="n"/>
    </row>
    <row r="27" ht="15.75" customHeight="1" s="303">
      <c r="A27" s="275" t="inlineStr">
        <is>
          <t>БАКАЛЕНКО ОЛЕНА АНАТОЛІЇВНА</t>
        </is>
      </c>
      <c r="B27" s="278" t="n"/>
    </row>
    <row r="28" ht="15.75" customHeight="1" s="303">
      <c r="A28" s="275" t="inlineStr">
        <is>
          <t>БАЛАГУРА ДМИТРО СЕРГІЙОВИЧ</t>
        </is>
      </c>
      <c r="B28" s="278" t="n"/>
    </row>
    <row r="29" ht="15.75" customHeight="1" s="303">
      <c r="A29" s="275" t="inlineStr">
        <is>
          <t>БАРАННІК ВОЛОДИМИР ВІКТОРОВИЧ</t>
        </is>
      </c>
      <c r="B29" s="276" t="inlineStr">
        <is>
          <t>https://www.scopus.com/authid/detail.uri?authorId=27867503300</t>
        </is>
      </c>
    </row>
    <row r="30" ht="15.75" customHeight="1" s="303">
      <c r="A30" s="275" t="inlineStr">
        <is>
          <t>БАРКОВА ІРИНА МИКОЛАЇВНА</t>
        </is>
      </c>
      <c r="B30" s="278" t="n"/>
    </row>
    <row r="31" ht="15.75" customHeight="1" s="303">
      <c r="A31" s="275" t="inlineStr">
        <is>
          <t>БАРКОВСЬКА ОЛЕСЯ ЮРІЇВНА</t>
        </is>
      </c>
      <c r="B31" s="276" t="inlineStr">
        <is>
          <t>https://www.scopus.com/authid/detail.uri?authorId=24482907700</t>
        </is>
      </c>
    </row>
    <row r="32" ht="15.75" customHeight="1" s="303">
      <c r="A32" s="275" t="inlineStr">
        <is>
          <t>БАТРАКОВ. ЄВГЕНІЙ ОЛЕКСІЙОВИЧ</t>
        </is>
      </c>
      <c r="B32" s="278" t="n"/>
    </row>
    <row r="33" ht="15.75" customHeight="1" s="303">
      <c r="A33" s="275" t="inlineStr">
        <is>
          <t>БЕЗКОРОВАЙНИЙ ВОЛОДИМИР ВАЛЕНТИНОВИЧ</t>
        </is>
      </c>
      <c r="B33" s="276" t="inlineStr">
        <is>
          <t>https://www.scopus.com/authid/detail.uri?authorId=57190427154</t>
        </is>
      </c>
    </row>
    <row r="34" ht="15.75" customHeight="1" s="303">
      <c r="A34" s="275" t="inlineStr">
        <is>
          <t>БЕЗКРОВНА ІРИНА ІГОРІВНА</t>
        </is>
      </c>
      <c r="B34" s="278" t="n"/>
    </row>
    <row r="35" ht="15.75" customHeight="1" s="303">
      <c r="A35" s="275" t="inlineStr">
        <is>
          <t>БЕЗРУК ВАЛЕРІЙ МИХАЙЛОВИЧ</t>
        </is>
      </c>
      <c r="B35" s="276" t="inlineStr">
        <is>
          <t>https://www.scopus.com/authid/detail.uri?authorId=15833942400</t>
        </is>
      </c>
    </row>
    <row r="36" ht="15.75" customHeight="1" s="303">
      <c r="A36" s="275" t="inlineStr">
        <is>
          <t>БЕЗСОНОВ ОЛЕКСАНДР ОЛЕКСАНДРОВИЧ</t>
        </is>
      </c>
      <c r="B36" s="276" t="inlineStr">
        <is>
          <t>https://www.scopus.com/authid/detail.uri?authorId=8698846100</t>
        </is>
      </c>
    </row>
    <row r="37" ht="15.75" customHeight="1" s="303">
      <c r="A37" s="275" t="inlineStr">
        <is>
          <t>БЕЗУГЛА ГАННА ЄВГЕНІВНА</t>
        </is>
      </c>
      <c r="B37" s="278" t="n"/>
    </row>
    <row r="38" ht="15.75" customHeight="1" s="303">
      <c r="A38" s="275" t="inlineStr">
        <is>
          <t>БЕКІРОВ АЛІ ЕНВЕРОВИЧ</t>
        </is>
      </c>
      <c r="B38" s="276" t="inlineStr">
        <is>
          <t>https://www.scopus.com/authid/detail.uri?authorId=57189329509</t>
        </is>
      </c>
    </row>
    <row r="39" ht="15.75" customHeight="1" s="303">
      <c r="A39" s="275" t="inlineStr">
        <is>
          <t>БЕНДЕБЕРЯ ГЕННАДІЙ МИКОЛАЙОВИЧ</t>
        </is>
      </c>
      <c r="B39" s="276" t="inlineStr">
        <is>
          <t>https://www.scopus.com/authid/detail.uri?authorId=6505677339</t>
        </is>
      </c>
    </row>
    <row r="40" ht="15.75" customHeight="1" s="303">
      <c r="A40" s="275" t="inlineStr">
        <is>
          <t>БЕРЕЗУЦЬКА НАТАЛІЯ ЛЬВІВНА</t>
        </is>
      </c>
      <c r="B40" s="276" t="inlineStr">
        <is>
          <t>https://www.scopus.com/authid/detail.uri?authorId=57204555787</t>
        </is>
      </c>
    </row>
    <row r="41" ht="15.75" customHeight="1" s="303">
      <c r="A41" s="275" t="inlineStr">
        <is>
          <t>БЄЛОВА НАТАЛІЯ ВІТАЛІЇВНА</t>
        </is>
      </c>
      <c r="B41" s="276" t="inlineStr">
        <is>
          <t>https://www.scopus.com/authid/detail.uri?authorId=57210063511</t>
        </is>
      </c>
    </row>
    <row r="42" ht="15.75" customHeight="1" s="303">
      <c r="A42" s="275" t="inlineStr">
        <is>
          <t>БЄЛЬЧЕВА ГАННА ВОЛОДИМИРІВНА</t>
        </is>
      </c>
      <c r="B42" s="278" t="n"/>
    </row>
    <row r="43" ht="15.75" customHeight="1" s="303">
      <c r="A43" s="275" t="inlineStr">
        <is>
          <t>БЄЛЯВЦЕВ ВАДИМ БОРИСОВИЧ</t>
        </is>
      </c>
      <c r="B43" s="276" t="inlineStr">
        <is>
          <t>https://www.scopus.com/authid/detail.uri?authorId=6602423119</t>
        </is>
      </c>
    </row>
    <row r="44" ht="15.75" customHeight="1" s="303">
      <c r="A44" s="275" t="inlineStr">
        <is>
          <t>БЄРКУТОВА ТЕТЯНА ІВАНІВНА</t>
        </is>
      </c>
      <c r="B44" s="278" t="n"/>
    </row>
    <row r="45" ht="15.75" customHeight="1" s="303">
      <c r="A45" s="275" t="inlineStr">
        <is>
          <t>БИБКА ОЛЕКСАНДР ІВАНОВИЧ</t>
        </is>
      </c>
      <c r="B45" s="278" t="n"/>
    </row>
    <row r="46" ht="15.75" customHeight="1" s="303">
      <c r="A46" s="275" t="inlineStr">
        <is>
          <t>БИХ АНАТОЛІЙ ІВАНОВИЧ</t>
        </is>
      </c>
      <c r="B46" s="276" t="inlineStr">
        <is>
          <t>https://www.scopus.com/authid/detail.uri?authorId=6603476868</t>
        </is>
      </c>
    </row>
    <row r="47" ht="15.75" customHeight="1" s="303">
      <c r="A47" s="275" t="inlineStr">
        <is>
          <t>БІБІЧКОВ ІГОР ЄВГЕНОВИЧ</t>
        </is>
      </c>
      <c r="B47" s="276" t="inlineStr">
        <is>
          <t>https://www.scopus.com/authid/detail.uri?authorId=57196299108&amp;amp;eid=2-s2.0-85032584584</t>
        </is>
      </c>
    </row>
    <row r="48" ht="15.75" customHeight="1" s="303">
      <c r="A48" s="275" t="inlineStr">
        <is>
          <t>БІЗЮК АНДРІЙ ВАЛЕРІЙОВИЧ</t>
        </is>
      </c>
      <c r="B48" s="278" t="n"/>
    </row>
    <row r="49" ht="15.75" customHeight="1" s="303">
      <c r="A49" s="275" t="inlineStr">
        <is>
          <t>БІЛЕТЧЕНКО ЮРІЙ ПАВЛОВИЧ</t>
        </is>
      </c>
      <c r="B49" s="278" t="n"/>
    </row>
    <row r="50" ht="15.75" customHeight="1" s="303">
      <c r="A50" s="275" t="inlineStr">
        <is>
          <t>БІЛОБОРОДОВА ЛАРИСА ДМИТРІВНА</t>
        </is>
      </c>
      <c r="B50" s="278" t="n"/>
    </row>
    <row r="51" ht="15.75" customHeight="1" s="303">
      <c r="A51" s="275" t="inlineStr">
        <is>
          <t>БІЛОВА ТЕТЯНА ГЕОРГІЇВНА</t>
        </is>
      </c>
      <c r="B51" s="278" t="n"/>
    </row>
    <row r="52" ht="15.75" customHeight="1" s="303">
      <c r="A52" s="275" t="inlineStr">
        <is>
          <t>БІЛОУС НАТАЛІЯ ВАЛЕНТИНІВНА</t>
        </is>
      </c>
      <c r="B52" s="276" t="inlineStr">
        <is>
          <t>https://www.scopus.com/authid/detail.uri?authorId=56485929300</t>
        </is>
      </c>
    </row>
    <row r="53" ht="15.75" customHeight="1" s="303">
      <c r="A53" s="275" t="inlineStr">
        <is>
          <t>БІТЧЕНКО ОЛЕКСАНДР МИКОЛАЙОВИЧ</t>
        </is>
      </c>
      <c r="B53" s="276" t="inlineStr">
        <is>
          <t>https://www.scopus.com/authid/detail.uri?authorId=56439984500</t>
        </is>
      </c>
    </row>
    <row r="54" ht="15.75" customHeight="1" s="303">
      <c r="A54" s="275" t="inlineStr">
        <is>
          <t>БОБНЄВ РОМАН ОЛЕКСАНДРОВИЧ</t>
        </is>
      </c>
      <c r="B54" s="276" t="inlineStr">
        <is>
          <t>https://www.scopus.com/authid/detail.uri?authorId=57193835710</t>
        </is>
      </c>
    </row>
    <row r="55" ht="15.75" customHeight="1" s="303">
      <c r="A55" s="275" t="inlineStr">
        <is>
          <t>БОВЧАЛЮК СТАНІСЛАВ ЯРОСЛАВОВИЧ</t>
        </is>
      </c>
      <c r="B55" s="278" t="n"/>
    </row>
    <row r="56" ht="15.75" customHeight="1" s="303">
      <c r="A56" s="275" t="inlineStr">
        <is>
          <t>БОГАТОВ ЄВГЕН ОЛЕГОВИЧ</t>
        </is>
      </c>
      <c r="B56" s="278" t="n"/>
    </row>
    <row r="57" ht="15.75" customHeight="1" s="303">
      <c r="A57" s="275" t="inlineStr">
        <is>
          <t>БОГДАН ОЛЬГА МИКОЛАЇВНА</t>
        </is>
      </c>
      <c r="B57" s="278" t="n"/>
    </row>
    <row r="58" ht="15.75" customHeight="1" s="303">
      <c r="A58" s="275" t="inlineStr">
        <is>
          <t>БОДЯНСЬКИЙ ЄВГЕНІЙ ВОЛОДИМИРОВИЧ</t>
        </is>
      </c>
      <c r="B58" s="276" t="inlineStr">
        <is>
          <t>https://www.scopus.com/authid/detail.uri?authorId=13105377000</t>
        </is>
      </c>
    </row>
    <row r="59" ht="15.75" customHeight="1" s="303">
      <c r="A59" s="275" t="inlineStr">
        <is>
          <t>БОКАРЄВА ЮЛІЯ СЕРГІЇВНА</t>
        </is>
      </c>
      <c r="B59" s="278" t="n"/>
    </row>
    <row r="60" ht="15.75" customHeight="1" s="303">
      <c r="A60" s="275" t="inlineStr">
        <is>
          <t>БОЛОГОВА НАТАЛІЯ МИКОЛАЇВНА</t>
        </is>
      </c>
      <c r="B60" s="278" t="n"/>
    </row>
    <row r="61" ht="15.75" customHeight="1" s="303">
      <c r="A61" s="275" t="inlineStr">
        <is>
          <t>БОНДАР ДМИТРО ВАДИМОВИЧ</t>
        </is>
      </c>
      <c r="B61" s="276" t="inlineStr">
        <is>
          <t>https://www.scopus.com/authid/detail.uri?authorId=57206945613</t>
        </is>
      </c>
    </row>
    <row r="62" ht="15.75" customHeight="1" s="303">
      <c r="A62" s="275" t="inlineStr">
        <is>
          <t>БОНДАР ЄВГЕНІЯ ЮРІЇВНА</t>
        </is>
      </c>
      <c r="B62" s="276" t="inlineStr">
        <is>
          <t>https://www.scopus.com/authid/detail.uri?authorId=24447869600</t>
        </is>
      </c>
    </row>
    <row r="63" ht="15.75" customHeight="1" s="303">
      <c r="A63" s="275" t="inlineStr">
        <is>
          <t>БОНДАРЕНКО ІГОР МИКОЛАЙОВИЧ</t>
        </is>
      </c>
      <c r="B63" s="276" t="inlineStr">
        <is>
          <t>https://www.scopus.com/authid/detail.uri?authorId=35606859900</t>
        </is>
      </c>
    </row>
    <row r="64" ht="15.75" customHeight="1" s="303">
      <c r="A64" s="275" t="inlineStr">
        <is>
          <t>БОНДАРЕНКО. ІГОР СТАНІСЛАВОВИЧ</t>
        </is>
      </c>
      <c r="B64" s="278" t="n"/>
    </row>
    <row r="65" ht="15.75" customHeight="1" s="303">
      <c r="A65" s="275" t="inlineStr">
        <is>
          <t>БОНДАРЄВ ВОЛОДИМИР МИХАЙЛОВИЧ</t>
        </is>
      </c>
      <c r="B65" s="278" t="n"/>
    </row>
    <row r="66" ht="15.75" customHeight="1" s="303">
      <c r="A66" s="275" t="inlineStr">
        <is>
          <t>БОРИСЕНКО ВІКТОР ПЕТРОВИЧ</t>
        </is>
      </c>
      <c r="B66" s="276" t="inlineStr">
        <is>
          <t>https://www.scopus.com/authid/detail.uri?authorId=57212172025</t>
        </is>
      </c>
    </row>
    <row r="67" ht="15.75" customHeight="1" s="303">
      <c r="A67" s="275" t="inlineStr">
        <is>
          <t>БОРИСЕНКО ТЕТЯНА ІВАНІВНА</t>
        </is>
      </c>
      <c r="B67" s="278" t="n"/>
    </row>
    <row r="68" ht="15.75" customHeight="1" s="303">
      <c r="A68" s="275" t="inlineStr">
        <is>
          <t>БОРОДІН ОЛЕКСАНДР ВАСИЛЬОВИЧ</t>
        </is>
      </c>
      <c r="B68" s="276" t="inlineStr">
        <is>
          <t>https://www.scopus.com/authid/detail.uri?authorId=57208081140&amp;amp;eid=2-s2.0-85063734009</t>
        </is>
      </c>
    </row>
    <row r="69" ht="15.75" customHeight="1" s="303">
      <c r="A69" s="275" t="inlineStr">
        <is>
          <t>БОЦМАН ІРИНА ВОЛОДИМИРІВНА</t>
        </is>
      </c>
      <c r="B69" s="276" t="inlineStr">
        <is>
          <t>https://www.scopus.com/authid/detail.uri?authorId=57216435696</t>
        </is>
      </c>
    </row>
    <row r="70" ht="15.75" customHeight="1" s="303">
      <c r="A70" s="275" t="inlineStr">
        <is>
          <t>БОЦЮРА ОЛЕСЯ АНАТОЛІЇВНА</t>
        </is>
      </c>
      <c r="B70" s="276" t="inlineStr">
        <is>
          <t>https://www.scopus.com/authid/detail.uri?authorId=57197855074</t>
        </is>
      </c>
    </row>
    <row r="71" ht="15.75" customHeight="1" s="303">
      <c r="A71" s="275" t="inlineStr">
        <is>
          <t>БРАГІН ЯРОСЛАВ ЮРІЙОВИЧ</t>
        </is>
      </c>
      <c r="B71" s="278" t="n"/>
    </row>
    <row r="72" ht="15.75" customHeight="1" s="303">
      <c r="A72" s="275" t="inlineStr">
        <is>
          <t>БРОДЕЦЬКИЙ ФІЛІП АНАТОЛІЙОВИЧ</t>
        </is>
      </c>
      <c r="B72" s="278" t="n"/>
    </row>
    <row r="73" ht="15.75" customHeight="1" s="303">
      <c r="A73" s="275" t="inlineStr">
        <is>
          <t>БРОННІКОВ АРТЕМ ІГОРОВИЧ</t>
        </is>
      </c>
      <c r="B73" s="276" t="inlineStr">
        <is>
          <t>https://www.scopus.com/authid/detail.uri?authorId=57215826354</t>
        </is>
      </c>
    </row>
    <row r="74" ht="15.75" customHeight="1" s="303">
      <c r="A74" s="275" t="inlineStr">
        <is>
          <t>БРУСЕНЦЕВ ВІТАЛІЙ ОЛЕКСАНДРОВИЧ</t>
        </is>
      </c>
      <c r="B74" s="278" t="n"/>
    </row>
    <row r="75" ht="15.75" customHeight="1" s="303">
      <c r="A75" s="275" t="inlineStr">
        <is>
          <t>БРУСЕНЦЕВА НАДІЯ ОЛЕКСАНДРІВНА</t>
        </is>
      </c>
      <c r="B75" s="278" t="n"/>
    </row>
    <row r="76" ht="15.75" customHeight="1" s="303">
      <c r="A76" s="275" t="inlineStr">
        <is>
          <t>БУДАНОВА ІРИНА ОЛЕКСАНДРІВНА</t>
        </is>
      </c>
      <c r="B76" s="278" t="n"/>
    </row>
    <row r="77" ht="15.75" customHeight="1" s="303">
      <c r="A77" s="275" t="inlineStr">
        <is>
          <t>БУКОВСЬКА ІННА ЮРІЇВНА</t>
        </is>
      </c>
      <c r="B77" s="278" t="n"/>
    </row>
    <row r="78" ht="15.75" customHeight="1" s="303">
      <c r="A78" s="275" t="inlineStr">
        <is>
          <t>БУЛАГА ВІКТОРІЯ АНАТОЛІЇВНА</t>
        </is>
      </c>
      <c r="B78" s="278" t="n"/>
    </row>
    <row r="79" ht="15.75" customHeight="1" s="303">
      <c r="A79" s="275" t="inlineStr">
        <is>
          <t>БУЛАХ.. ВІТАЛІЙ АНАТОЛІЙОВИЧ</t>
        </is>
      </c>
      <c r="B79" s="276" t="inlineStr">
        <is>
          <t>https://www.scopus.com/authid/detail.uri?authorId=57203149050</t>
        </is>
      </c>
    </row>
    <row r="80" ht="15.75" customHeight="1" s="303">
      <c r="A80" s="275" t="inlineStr">
        <is>
          <t>БУТЕНКО НІНА СЕМЕНІВНА</t>
        </is>
      </c>
      <c r="B80" s="276" t="inlineStr">
        <is>
          <t>https://www.scopus.com/authid/detail.uri?authorId=57201895842</t>
        </is>
      </c>
    </row>
    <row r="81" ht="15.75" customHeight="1" s="303">
      <c r="A81" s="275" t="inlineStr">
        <is>
          <t>ВАЛЕНДА НАТАЛЯ АНАТОЛІЇВНА</t>
        </is>
      </c>
      <c r="B81" s="278" t="n"/>
    </row>
    <row r="82" ht="15.75" customHeight="1" s="303">
      <c r="A82" s="275" t="inlineStr">
        <is>
          <t>ВАЛІЙОВА ТЕТЯНА БОРИСІВНА</t>
        </is>
      </c>
      <c r="B82" s="278" t="n"/>
    </row>
    <row r="83" ht="15.75" customHeight="1" s="303">
      <c r="A83" s="275" t="inlineStr">
        <is>
          <t>ВАНІН ВІКТОР АНТОНОВИЧ</t>
        </is>
      </c>
      <c r="B83" s="278" t="n"/>
    </row>
    <row r="84" ht="15.75" customHeight="1" s="303">
      <c r="A84" s="275" t="inlineStr">
        <is>
          <t>ВАСИЛЕНКО ОЛЕКСІЙ ОЛЕКСАНДРОВИЧ</t>
        </is>
      </c>
      <c r="B84" s="276" t="inlineStr">
        <is>
          <t>https://www.scopus.com/authid/detail.uri?authorId=56556680000</t>
        </is>
      </c>
    </row>
    <row r="85" ht="15.75" customHeight="1" s="303">
      <c r="A85" s="275" t="inlineStr">
        <is>
          <t>ВАСИЛЬЄВ ЮРІЙ СЕРГІЙОВИЧ</t>
        </is>
      </c>
      <c r="B85" s="276" t="inlineStr">
        <is>
          <t>https://www.scopus.com/authid/detail.uri?authorId=36683515900</t>
        </is>
      </c>
    </row>
    <row r="86" ht="15.75" customHeight="1" s="303">
      <c r="A86" s="275" t="inlineStr">
        <is>
          <t>ВАСИЛЬЦОВА НАТАЛІЯ ВОЛОДИМИРІВНА</t>
        </is>
      </c>
      <c r="B86" s="276" t="inlineStr">
        <is>
          <t>https://www.scopus.com/authid/detail.uri?origin=resultslist&amp;authorId=57200814918</t>
        </is>
      </c>
    </row>
    <row r="87" ht="15.75" customHeight="1" s="303">
      <c r="A87" s="275" t="inlineStr">
        <is>
          <t>ВАСЯНОВИЧ АНАТОЛІЙ ВОЛОДИМИРОВИЧ</t>
        </is>
      </c>
      <c r="B87" s="276" t="inlineStr">
        <is>
          <t>https://www.scopus.com/authid/detail.uri?authorId=6505759579</t>
        </is>
      </c>
    </row>
    <row r="88" ht="15.75" customHeight="1" s="303">
      <c r="A88" s="275" t="inlineStr">
        <is>
          <t>ВЕЛИЧКО АНАТОЛІЙ ФЕДОРОВИЧ</t>
        </is>
      </c>
      <c r="B88" s="278" t="n"/>
    </row>
    <row r="89" ht="15.75" customHeight="1" s="303">
      <c r="A89" s="275" t="inlineStr">
        <is>
          <t>ВЕРГУН ТЕТЯНА ІВАНІВНА</t>
        </is>
      </c>
      <c r="B89" s="278" t="n"/>
    </row>
    <row r="90" ht="15.75" customHeight="1" s="303">
      <c r="A90" s="275" t="inlineStr">
        <is>
          <t>ВЕРТІЙ ОЛЕКСІЙ ОЛЕКСІЙОВИЧ</t>
        </is>
      </c>
      <c r="B90" s="276" t="inlineStr">
        <is>
          <t>https://www.scopus.com/authid/detail.uri?authorId=35577652100</t>
        </is>
      </c>
    </row>
    <row r="91" ht="15.75" customHeight="1" s="303">
      <c r="A91" s="275" t="inlineStr">
        <is>
          <t>ВЕРЯСОВА ГАННА МИКОЛАЇВНА</t>
        </is>
      </c>
      <c r="B91" s="276" t="inlineStr">
        <is>
          <t>https://www.scopus.com/authid/detail.uri?authorId=56669967900</t>
        </is>
      </c>
    </row>
    <row r="92" ht="15.75" customHeight="1" s="303">
      <c r="A92" s="275" t="inlineStr">
        <is>
          <t>ВЕЧІРСЬКА ІРИНА ДМИТРІВНА</t>
        </is>
      </c>
      <c r="B92" s="276" t="inlineStr">
        <is>
          <t>https://www.scopus.com/authid/detail.uri?authorId=56440024900</t>
        </is>
      </c>
    </row>
    <row r="93" ht="15.75" customHeight="1" s="303">
      <c r="A93" s="275" t="inlineStr">
        <is>
          <t>ВЕЧУР ОЛЕКСАНДР ВОЛОДИМИРОВИЧ</t>
        </is>
      </c>
      <c r="B93" s="276" t="inlineStr">
        <is>
          <t>https://www.scopus.com/authid/detail.uri?authorId=56940725900&amp;amp;eid=2-s2.0-84946031217</t>
        </is>
      </c>
    </row>
    <row r="94" ht="15.75" customHeight="1" s="303">
      <c r="A94" s="275" t="inlineStr">
        <is>
          <t>ВИШНЯК МИХАЙЛО ЮРІЙОВИЧ</t>
        </is>
      </c>
      <c r="B94" s="278" t="n"/>
    </row>
    <row r="95" ht="15.75" customHeight="1" s="303">
      <c r="A95" s="275" t="inlineStr">
        <is>
          <t>ВИШНЯКОВА ЮЛІЯ ВАЛЕНТИНІВНА</t>
        </is>
      </c>
      <c r="B95" s="276" t="inlineStr">
        <is>
          <t>https://www.scopus.com/authid/detail.uri?authorId=55225659400</t>
        </is>
      </c>
    </row>
    <row r="96" ht="15.75" customHeight="1" s="303">
      <c r="A96" s="275" t="inlineStr">
        <is>
          <t>ВІТЬКО ОЛЕКСАНДРА ВАЛЕРІЇВНА</t>
        </is>
      </c>
      <c r="B96" s="276" t="inlineStr">
        <is>
          <t>https://www.scopus.com/authid/detail.uri?authorId=6506666531</t>
        </is>
      </c>
    </row>
    <row r="97" ht="15.75" customHeight="1" s="303">
      <c r="A97" s="275" t="inlineStr">
        <is>
          <t>ВЛАСЕНКО ЛАРИСА АНДРІЇВНА</t>
        </is>
      </c>
      <c r="B97" s="276" t="inlineStr">
        <is>
          <t>https://www.scopus.com/authid/detail.uri?authorId=7007051102</t>
        </is>
      </c>
    </row>
    <row r="98" ht="15.75" customHeight="1" s="303">
      <c r="A98" s="275" t="inlineStr">
        <is>
          <t>ВЛАСОВ АНДРІЙ ВОЛОДИМИРОВИЧ</t>
        </is>
      </c>
      <c r="B98" s="276" t="inlineStr">
        <is>
          <t>https://www.scopus.com/authid/detail.uri?authorId=57214130791</t>
        </is>
      </c>
    </row>
    <row r="99" ht="15.75" customHeight="1" s="303">
      <c r="A99" s="275" t="inlineStr">
        <is>
          <t>ВЛАСОВА ВІКТОРІЯ ОЛЕКСАНДРІВНА</t>
        </is>
      </c>
      <c r="B99" s="276" t="inlineStr">
        <is>
          <t>https://www.scopus.com/authid/detail.uri?authorId=55976299700</t>
        </is>
      </c>
    </row>
    <row r="100" ht="15.75" customHeight="1" s="303">
      <c r="A100" s="275" t="inlineStr">
        <is>
          <t>ВОВК ОЛЕКСАНДР ВОЛОДИМИРОВИЧ</t>
        </is>
      </c>
      <c r="B100" s="278" t="n"/>
    </row>
    <row r="101" ht="15.75" customHeight="1" s="303">
      <c r="A101" s="275" t="inlineStr">
        <is>
          <t>ВОЛК МАКСИМ ОЛЕКСАНДРОВИЧ</t>
        </is>
      </c>
      <c r="B101" s="276" t="inlineStr">
        <is>
          <t>https://www.scopus.com/authid/detail.uri?authorId=9636701100</t>
        </is>
      </c>
    </row>
    <row r="102" ht="15.75" customHeight="1" s="303">
      <c r="A102" s="275" t="inlineStr">
        <is>
          <t>ВОЛОТКА ВАДИМ СЕРГІЙОВИЧ</t>
        </is>
      </c>
      <c r="B102" s="276" t="inlineStr">
        <is>
          <t>https://www.scopus.com/authid/detail.uri?authorId=56486144100</t>
        </is>
      </c>
    </row>
    <row r="103" ht="15.75" customHeight="1" s="303">
      <c r="A103" s="275" t="inlineStr">
        <is>
          <t>ВОЛОЩУК ОЛЕНА БОРИСІВНА</t>
        </is>
      </c>
      <c r="B103" s="276" t="inlineStr">
        <is>
          <t>https://www.scopus.com/authid/detail.uri?authorId=57207762084</t>
        </is>
      </c>
    </row>
    <row r="104" ht="15.75" customHeight="1" s="303">
      <c r="A104" s="275" t="inlineStr">
        <is>
          <t>ВОРГУЛЬ ОЛЕКСАНДР ВАСИЛЬОВИЧ</t>
        </is>
      </c>
      <c r="B104" s="276" t="inlineStr">
        <is>
          <t>https://www.scopus.com/authid/detail.uri?authorId=15077523700</t>
        </is>
      </c>
    </row>
    <row r="105" ht="15.75" customHeight="1" s="303">
      <c r="A105" s="275" t="inlineStr">
        <is>
          <t>ВОРОНИЙ МАКСИМ ПИЛИПОВИЧ</t>
        </is>
      </c>
      <c r="B105" s="278" t="n"/>
    </row>
    <row r="106" ht="15.75" customHeight="1" s="303">
      <c r="A106" s="275" t="inlineStr">
        <is>
          <t>ВОРОЧЕК ОЛЬГА ГРИГОРІВНА</t>
        </is>
      </c>
      <c r="B106" s="276" t="inlineStr">
        <is>
          <t>https://www.scopus.com/authid/detail.uri?authorId=56618685100</t>
        </is>
      </c>
    </row>
    <row r="107" ht="15.75" customHeight="1" s="303">
      <c r="A107" s="275" t="inlineStr">
        <is>
          <t>ГАВВА ДМИТРО СЕРГІЙОВИЧ</t>
        </is>
      </c>
      <c r="B107" s="276" t="inlineStr">
        <is>
          <t>https://www.scopus.com/authid/detail.uri?authorId=8214864300</t>
        </is>
      </c>
    </row>
    <row r="108" ht="15.75" customHeight="1" s="303">
      <c r="A108" s="275" t="inlineStr">
        <is>
          <t>ГАДЕЦЬКА СВІТЛАНА ВІКТОРІВНА</t>
        </is>
      </c>
      <c r="B108" s="276" t="inlineStr">
        <is>
          <t>https://www.scopus.com/authid/detail.uri?authorId=57203515764</t>
        </is>
      </c>
    </row>
    <row r="109" ht="15.75" customHeight="1" s="303">
      <c r="A109" s="275" t="inlineStr">
        <is>
          <t>ГАЛАЙЧЕНКО ОЛЕНА МИКОЛАЇВНА</t>
        </is>
      </c>
      <c r="B109" s="278" t="n"/>
    </row>
    <row r="110" ht="15.75" customHeight="1" s="303">
      <c r="A110" s="275" t="inlineStr">
        <is>
          <t>ГАЛАТ ОЛЕКСАНДР БОРИСОВИЧ</t>
        </is>
      </c>
      <c r="B110" s="276" t="inlineStr">
        <is>
          <t>https://www.scopus.com/authid/detail.uri?authorId=57008866400</t>
        </is>
      </c>
    </row>
    <row r="111" ht="15.75" customHeight="1" s="303">
      <c r="A111" s="275" t="inlineStr">
        <is>
          <t>ГАЛКІН ПАВЛО ВІКТОРОВИЧ</t>
        </is>
      </c>
      <c r="B111" s="276" t="inlineStr">
        <is>
          <t>https://www.scopus.com/authid/detail.uri?authorId=57189250222</t>
        </is>
      </c>
    </row>
    <row r="112" ht="15.75" customHeight="1" s="303">
      <c r="A112" s="275" t="inlineStr">
        <is>
          <t>ГАЛУЗА ОЛЕКСІЙ АНАТОЛІЙОВИЧ</t>
        </is>
      </c>
      <c r="B112" s="276" t="inlineStr">
        <is>
          <t>https://www.scopus.com/authid/detail.uri?authorId=6603590390</t>
        </is>
      </c>
    </row>
    <row r="113" ht="15.75" customHeight="1" s="303">
      <c r="A113" s="275" t="inlineStr">
        <is>
          <t>ГАНШИН ДМИТРО ГЕННАДІЙОВИЧ</t>
        </is>
      </c>
      <c r="B113" s="276" t="inlineStr">
        <is>
          <t>https://www.scopus.com/authid/detail.uri?authorId=57191956780&amp;amp;eid=2-s2.0-84995486978</t>
        </is>
      </c>
    </row>
    <row r="114" ht="15.75" customHeight="1" s="303">
      <c r="A114" s="275" t="inlineStr">
        <is>
          <t>ГАНШИНА ВІКТОРІЯ ВІТАЛІЇВНА</t>
        </is>
      </c>
      <c r="B114" s="278" t="n"/>
    </row>
    <row r="115" ht="15.75" customHeight="1" s="303">
      <c r="A115" s="275" t="inlineStr">
        <is>
          <t>ГАРБАР МАРИНА АРТУРІВНА</t>
        </is>
      </c>
      <c r="B115" s="278" t="n"/>
    </row>
    <row r="116" ht="15.75" customHeight="1" s="303">
      <c r="A116" s="275" t="inlineStr">
        <is>
          <t>ГВОЗДИНСЬКИЙ АНАТОЛІЙ МИКОЛАЙОВИЧ</t>
        </is>
      </c>
      <c r="B116" s="278" t="n"/>
    </row>
    <row r="117" ht="15.75" customHeight="1" s="303">
      <c r="A117" s="275" t="inlineStr">
        <is>
          <t>ГЕЛЕТА ДІАНА ДМИТРІВНА</t>
        </is>
      </c>
      <c r="B117" s="278" t="n"/>
    </row>
    <row r="118" ht="15.75" customHeight="1" s="303">
      <c r="A118" s="275" t="inlineStr">
        <is>
          <t>ГИБКІНА НАДІЯ ВАЛЕНТИНIВНА</t>
        </is>
      </c>
      <c r="B118" s="278" t="n"/>
    </row>
    <row r="119" ht="15.75" customHeight="1" s="303">
      <c r="A119" s="275" t="inlineStr">
        <is>
          <t>ГЛАДКОСКОК ІВАН ДАНИЛОВИЧ</t>
        </is>
      </c>
      <c r="B119" s="276" t="inlineStr">
        <is>
          <t>https://www.scopus.com/authid/detail.uri?authorId=6506789308</t>
        </is>
      </c>
    </row>
    <row r="120" ht="15.75" customHeight="1" s="303">
      <c r="A120" s="275" t="inlineStr">
        <is>
          <t>ГЛУБОКА СВІТЛАНА ВОЛОДИМИРІВНА</t>
        </is>
      </c>
      <c r="B120" s="278" t="n"/>
    </row>
    <row r="121" ht="15.75" customHeight="1" s="303">
      <c r="A121" s="275" t="inlineStr">
        <is>
          <t>ГЛУХОВ ОЛЕГ ВІКТОРОВИЧ</t>
        </is>
      </c>
      <c r="B121" s="276" t="inlineStr">
        <is>
          <t>https://www.scopus.com/authid/detail.uri?authorId=57211012172</t>
        </is>
      </c>
    </row>
    <row r="122" ht="15.75" customHeight="1" s="303">
      <c r="A122" s="275" t="inlineStr">
        <is>
          <t>ГНАТЕНКО КАТЕРИНА ВОЛОДИМИРІВНА</t>
        </is>
      </c>
      <c r="B122" s="278" t="n"/>
    </row>
    <row r="123" ht="15.75" customHeight="1" s="303">
      <c r="A123" s="275" t="inlineStr">
        <is>
          <t>ГНАТЕНКО ОЛЕКСАНДР СЕРГІЙОВИЧ</t>
        </is>
      </c>
      <c r="B123" s="276" t="inlineStr">
        <is>
          <t>https://www.scopus.com/authid/detail.uri?authorId=24329227200</t>
        </is>
      </c>
    </row>
    <row r="124" ht="15.75" customHeight="1" s="303">
      <c r="A124" s="275" t="inlineStr">
        <is>
          <t>ГНИЛИЦЬКА ІННА СЕРГІЇВНА</t>
        </is>
      </c>
      <c r="B124" s="278" t="n"/>
    </row>
    <row r="125" ht="15.75" customHeight="1" s="303">
      <c r="A125" s="275" t="inlineStr">
        <is>
          <t>ГОВТВАНЬ ЮРІЙ ВАЛЕРІЙОВИЧ</t>
        </is>
      </c>
      <c r="B125" s="278" t="n"/>
    </row>
    <row r="126" ht="15.75" customHeight="1" s="303">
      <c r="A126" s="275" t="inlineStr">
        <is>
          <t>ГОЛОБОРОДЬКО ЮРІЙ МИКОЛАЙОВИЧ</t>
        </is>
      </c>
      <c r="B126" s="276" t="inlineStr">
        <is>
          <t>https://www.scopus.com/authid/detail.uri?authorId=9435837100&amp;amp;eid=2-s2.0-28044439216</t>
        </is>
      </c>
    </row>
    <row r="127" ht="15.75" customHeight="1" s="303">
      <c r="A127" s="275" t="inlineStr">
        <is>
          <t>ГОЛОВКІНА ЛЮДМИЛА ВЯЧЕСЛАВІВНА</t>
        </is>
      </c>
      <c r="B127" s="276" t="inlineStr">
        <is>
          <t>https://www.scopus.com/authid/detail.uri?authorId=57207775848</t>
        </is>
      </c>
    </row>
    <row r="128" ht="15.75" customHeight="1" s="303">
      <c r="A128" s="275" t="inlineStr">
        <is>
          <t>ГОЛОВЯНКО МАРІЯ ВАЛЕНТИНІВНА</t>
        </is>
      </c>
      <c r="B128" s="276" t="inlineStr">
        <is>
          <t>https://www.scopus.com/authid/detail.uri?authorId=56125026000</t>
        </is>
      </c>
    </row>
    <row r="129" ht="15.75" customHeight="1" s="303">
      <c r="A129" s="275" t="inlineStr">
        <is>
          <t>ГОЛУБНИЧИЙ ДМИТРО ЮРІЙОВИЧ</t>
        </is>
      </c>
      <c r="B129" s="278" t="n"/>
    </row>
    <row r="130" ht="15.75" customHeight="1" s="303">
      <c r="A130" s="275" t="inlineStr">
        <is>
          <t>ГОЛЯН ВІРА ВОЛОДИМИРIВНА</t>
        </is>
      </c>
      <c r="B130" s="277" t="inlineStr">
        <is>
          <t>https://www.scopus.com/authid/detail.uri?authorId=57215831724</t>
        </is>
      </c>
    </row>
    <row r="131" ht="15.75" customHeight="1" s="303">
      <c r="A131" s="275" t="inlineStr">
        <is>
          <t>ГОЛЯН НАТАЛІЯ ВІКТОРІВНА</t>
        </is>
      </c>
      <c r="B131" s="276" t="inlineStr">
        <is>
          <t>https://www.scopus.com/authid/detail.uri?authorId=56007783500</t>
        </is>
      </c>
    </row>
    <row r="132" ht="15.75" customHeight="1" s="303">
      <c r="A132" s="275" t="inlineStr">
        <is>
          <t>ГОРБАЧОВ ВАЛЕРІЙ ОЛЕКСАНДРОВИЧ</t>
        </is>
      </c>
      <c r="B132" s="276" t="inlineStr">
        <is>
          <t>https://www.scopus.com/authid/detail.uri?authorId=56535422600</t>
        </is>
      </c>
    </row>
    <row r="133" ht="15.75" customHeight="1" s="303">
      <c r="A133" s="275" t="inlineStr">
        <is>
          <t>ГОРБЕНКО ЄВГЕН ОЛЕКСАНДРОВИЧ</t>
        </is>
      </c>
      <c r="B133" s="276" t="inlineStr">
        <is>
          <t>https://www.scopus.com/authid/detail.uri?authorId=57202339038</t>
        </is>
      </c>
    </row>
    <row r="134" ht="15.75" customHeight="1" s="303">
      <c r="A134" s="275" t="inlineStr">
        <is>
          <t>ГОРБЕНКО ІВАН ДМИТРОВИЧ</t>
        </is>
      </c>
      <c r="B134" s="277" t="inlineStr">
        <is>
          <t>https://www.scopus.com/authid/detail.uri?authorId=6603317716</t>
        </is>
      </c>
    </row>
    <row r="135" ht="15.75" customHeight="1" s="303">
      <c r="A135" s="275" t="inlineStr">
        <is>
          <t>ГОРДІЄНКО ЮРІЙ ОМЕЛЯНОВИЧ</t>
        </is>
      </c>
      <c r="B135" s="276" t="inlineStr">
        <is>
          <t>https://www.scopus.com/authid/detail.uri?authorId=6701855238</t>
        </is>
      </c>
    </row>
    <row r="136" ht="15.75" customHeight="1" s="303">
      <c r="A136" s="275" t="inlineStr">
        <is>
          <t>ГОРЕЛОВ ДЕНИС ЮРІЙОВИЧ</t>
        </is>
      </c>
      <c r="B136" s="276" t="inlineStr">
        <is>
          <t>https://www.scopus.com/authid/detail.uri?authorId=16401507200</t>
        </is>
      </c>
    </row>
    <row r="137" ht="15.75" customHeight="1" s="303">
      <c r="A137" s="275" t="inlineStr">
        <is>
          <t>ГОРЕЛОВ ЮРІЙ ПЕТРОВИЧ</t>
        </is>
      </c>
      <c r="B137" s="278" t="n"/>
    </row>
    <row r="138" ht="15.75" customHeight="1" s="303">
      <c r="A138" s="275" t="inlineStr">
        <is>
          <t>ГОРОХОВАТСЬКИЙ ВОЛОДИМИР ОЛЕКСІЙОВИЧ</t>
        </is>
      </c>
      <c r="B138" s="276" t="inlineStr">
        <is>
          <t>https://www.scopus.com/authid/detail.uri?authorId=6506997369</t>
        </is>
      </c>
    </row>
    <row r="139" ht="15.75" customHeight="1" s="303">
      <c r="A139" s="275" t="inlineStr">
        <is>
          <t>ГОРШАНКОВА ТАМАРА ОЛЕКСАНДРІВНА</t>
        </is>
      </c>
      <c r="B139" s="278" t="n"/>
    </row>
    <row r="140" ht="15.75" customHeight="1" s="303">
      <c r="A140" s="275" t="inlineStr">
        <is>
          <t>ГОРЯЧКОВСЬКА ГАННА МИКОЛАЇВНА</t>
        </is>
      </c>
      <c r="B140" s="278" t="n"/>
    </row>
    <row r="141" ht="15.75" customHeight="1" s="303">
      <c r="A141" s="275" t="inlineStr">
        <is>
          <t>ГРЕБЕННІК ІГОР ВАЛЕРІЙОВИЧ</t>
        </is>
      </c>
      <c r="B141" s="276" t="inlineStr">
        <is>
          <t>https://www.scopus.com/authid/detail.uri?authorId=20433339500</t>
        </is>
      </c>
    </row>
    <row r="142" ht="15.75" customHeight="1" s="303">
      <c r="A142" s="275" t="inlineStr">
        <is>
          <t>ГРЕБЕНЮК В`ЯЧЕСЛАВ ОЛЕКСАНДРОВИЧ</t>
        </is>
      </c>
      <c r="B142" s="276" t="inlineStr">
        <is>
          <t>https://www.scopus.com/authid/detail.uri?authorId=14632007700</t>
        </is>
      </c>
    </row>
    <row r="143" ht="15.75" customHeight="1" s="303">
      <c r="A143" s="275" t="inlineStr">
        <is>
          <t>ГРЕЦЬКИХ ДМИТРО ВЯЧЕСЛАВОВИЧ</t>
        </is>
      </c>
      <c r="B143" s="276" t="inlineStr">
        <is>
          <t>https://www.scopus.com/authid/detail.uri?authorId=24479367300</t>
        </is>
      </c>
    </row>
    <row r="144" ht="15.75" customHeight="1" s="303">
      <c r="A144" s="280" t="inlineStr">
        <is>
          <t>ГРИГОР`ЄВ ОЛЕКСАНДР ВІКТОРОВИЧ</t>
        </is>
      </c>
      <c r="B144" s="278" t="n"/>
    </row>
    <row r="145" ht="15.75" customHeight="1" s="303">
      <c r="A145" s="281" t="inlineStr">
        <is>
          <t>ГРИГОР`ЄВА ОЛЬГА ВОЛОДИМИРІВНА</t>
        </is>
      </c>
      <c r="B145" s="276" t="inlineStr">
        <is>
          <t>https://www.scopus.com/authid/detail.uri?authorId=57211745256</t>
        </is>
      </c>
    </row>
    <row r="146" ht="15.75" customHeight="1" s="303">
      <c r="A146" s="281" t="inlineStr">
        <is>
          <t>ГРИНЬОВА ОЛЕНА ЄВГЕНІВНА</t>
        </is>
      </c>
      <c r="B146" s="276" t="inlineStr">
        <is>
          <t>https://www.scopus.com/authid/detail.uri?authorId=56440231900</t>
        </is>
      </c>
    </row>
    <row r="147" ht="15.75" customHeight="1" s="303">
      <c r="A147" s="281" t="inlineStr">
        <is>
          <t>ГРИЦУНОВ ОЛЕКСАНДР ВАЛЕНТИНОВИЧ</t>
        </is>
      </c>
      <c r="B147" s="276" t="inlineStr">
        <is>
          <t>https://www.scopus.com/authid/detail.uri?authorId=6602929972</t>
        </is>
      </c>
    </row>
    <row r="148" ht="15.75" customHeight="1" s="303">
      <c r="A148" s="281" t="inlineStr">
        <is>
          <t>ГРИШКО СВІТЛАНА ВАЛЕРІЇВНА</t>
        </is>
      </c>
      <c r="B148" s="276" t="inlineStr">
        <is>
          <t>https://www.scopus.com/authid/detail.uri?authorId=57201579375</t>
        </is>
      </c>
    </row>
    <row r="149" ht="15.75" customHeight="1" s="303">
      <c r="A149" s="281" t="inlineStr">
        <is>
          <t>ГРИЩЕНКО ТАМАРА БОРИСIВНА</t>
        </is>
      </c>
      <c r="B149" s="276" t="inlineStr">
        <is>
          <t>https://www.scopus.com/authid/detail.uri?authorId=23994785200</t>
        </is>
      </c>
    </row>
    <row r="150" ht="15.75" customHeight="1" s="303">
      <c r="A150" s="281" t="inlineStr">
        <is>
          <t>ГРІНЕНКО ТЕТЯНА ОЛЕКСІЇВНА</t>
        </is>
      </c>
      <c r="B150" s="276" t="inlineStr">
        <is>
          <t>https://www.scopus.com/authid/detail.uri?authorId=57190444905</t>
        </is>
      </c>
    </row>
    <row r="151" ht="15.75" customHeight="1" s="303">
      <c r="A151" s="281" t="inlineStr">
        <is>
          <t>ГРОХОВА ГАННА ПАВЛІВНА</t>
        </is>
      </c>
      <c r="B151" s="278" t="n"/>
    </row>
    <row r="152" ht="15.75" customHeight="1" s="303">
      <c r="A152" s="281" t="inlineStr">
        <is>
          <t>ГРУЗДО ІРИНА ВОЛОДИМИРІВНА</t>
        </is>
      </c>
      <c r="B152" s="276" t="inlineStr">
        <is>
          <t>https://www.scopus.com/authid/detail.uri?authorId=57207779367</t>
        </is>
      </c>
    </row>
    <row r="153" ht="15.75" customHeight="1" s="303">
      <c r="A153" s="281" t="inlineStr">
        <is>
          <t>ГУБА МИКОЛА ІВАНОВИЧ</t>
        </is>
      </c>
      <c r="B153" s="278" t="n"/>
    </row>
    <row r="154" ht="15.75" customHeight="1" s="303">
      <c r="A154" s="281" t="inlineStr">
        <is>
          <t>ГУБАРЕНКО ЄВГЕН ВІТАЛІЙОВИЧ</t>
        </is>
      </c>
      <c r="B154" s="276" t="inlineStr">
        <is>
          <t>https://www.scopus.com/authid/detail.uri?authorId=57210336548&amp;amp;eid=2-s2.0-85070392992</t>
        </is>
      </c>
    </row>
    <row r="155" ht="15.75" customHeight="1" s="303">
      <c r="A155" s="281" t="inlineStr">
        <is>
          <t>ГУБАРЄВА ОЛЬГА СЕМЕНІВНА</t>
        </is>
      </c>
      <c r="B155" s="278" t="n"/>
    </row>
    <row r="156" ht="15.75" customHeight="1" s="303">
      <c r="A156" s="281" t="inlineStr">
        <is>
          <t>ГУБІН ВАДИМ ОЛЕКСАНДРОВИЧ</t>
        </is>
      </c>
      <c r="B156" s="278" t="n"/>
    </row>
    <row r="157" ht="15.75" customHeight="1" s="303">
      <c r="A157" s="281" t="inlineStr">
        <is>
          <t>ГУРІН ДМИТРО ВАЛЕРІЙОВИЧ</t>
        </is>
      </c>
      <c r="B157" s="276" t="inlineStr">
        <is>
          <t>https://www.scopus.com/authid/detail.uri?authorId=57209640958&amp;amp;eid=2-s2.0-85068314441</t>
        </is>
      </c>
    </row>
    <row r="158" ht="15.75" customHeight="1" s="303">
      <c r="A158" s="281" t="inlineStr">
        <is>
          <t>ГУСАРОВА ІРИНА ГРИГОРІЇВНА</t>
        </is>
      </c>
      <c r="B158" s="276" t="inlineStr">
        <is>
          <t>https://www.scopus.com/authid/detail.uri?authorId=57210360203&amp;amp;eid=2-s2.0-85070465777</t>
        </is>
      </c>
    </row>
    <row r="159" ht="15.75" customHeight="1" s="303">
      <c r="A159" s="281" t="inlineStr">
        <is>
          <t>ГУСЯТІН ВОЛОДИМИР МИХАЙЛОВИЧ</t>
        </is>
      </c>
      <c r="B159" s="276" t="inlineStr">
        <is>
          <t>https://www.scopus.com/authid/detail.uri?authorId=57194704318</t>
        </is>
      </c>
    </row>
    <row r="160" ht="15.75" customHeight="1" s="303">
      <c r="A160" s="281" t="inlineStr">
        <is>
          <t>ГУСЯТІН МАКСИМ ВОЛОДИМИРОВИЧ</t>
        </is>
      </c>
      <c r="B160" s="276" t="inlineStr">
        <is>
          <t>https://www.scopus.com/authid/detail.uri?authorId=57194703502</t>
        </is>
      </c>
    </row>
    <row r="161" ht="15.75" customHeight="1" s="303">
      <c r="A161" s="281" t="inlineStr">
        <is>
          <t>ГУЦА ОЛЕГ МИКОЛАЙОВИЧ</t>
        </is>
      </c>
      <c r="B161" s="276" t="inlineStr">
        <is>
          <t>https://www.scopus.com/authid/detail.uri?authorId=57196298121</t>
        </is>
      </c>
    </row>
    <row r="162" ht="15.75" customHeight="1" s="303">
      <c r="A162" s="281" t="inlineStr">
        <is>
          <t>ДАНИЛОВ АНДРІЙ ДМИТРОВИЧ</t>
        </is>
      </c>
      <c r="B162" s="278" t="n"/>
    </row>
    <row r="163" ht="15.75" customHeight="1" s="303">
      <c r="A163" s="281" t="inlineStr">
        <is>
          <t>ДАЦОК ОЛЕГ МИХАЙЛОВИЧ</t>
        </is>
      </c>
      <c r="B163" s="276" t="inlineStr">
        <is>
          <t>https://www.scopus.com/authid/detail.uri?authorId=57209023773</t>
        </is>
      </c>
    </row>
    <row r="164" ht="15.75" customHeight="1" s="303">
      <c r="A164" s="281" t="inlineStr">
        <is>
          <t>ДАШЕНКОВА НАТАЛЯ МИКОЛАЇВНА</t>
        </is>
      </c>
      <c r="B164" s="278" t="n"/>
    </row>
    <row r="165" ht="15.75" customHeight="1" s="303">
      <c r="A165" s="281" t="inlineStr">
        <is>
          <t>ДЕГТЯРЬОВ ОЛЕКСАНДР ВАЛЕНТИНОВИЧ</t>
        </is>
      </c>
      <c r="B165" s="276" t="inlineStr">
        <is>
          <t>https://www.scopus.com/authid/detail.uri?authorId=56652460600</t>
        </is>
      </c>
    </row>
    <row r="166" ht="15.75" customHeight="1" s="303">
      <c r="A166" s="281" t="inlineStr">
        <is>
          <t>ДЕЙНЕКО АНАСТАСІЯ ОЛЕКСАНДРІВНА</t>
        </is>
      </c>
      <c r="B166" s="276" t="inlineStr">
        <is>
          <t>https://www.scopus.com/authid/detail.uri?authorId=56940612600</t>
        </is>
      </c>
    </row>
    <row r="167" ht="15.75" customHeight="1" s="303">
      <c r="A167" s="281" t="inlineStr">
        <is>
          <t>ДЕЙНЕКО ЖАННА ВАЛЕНТИНІВНА</t>
        </is>
      </c>
      <c r="B167" s="276" t="inlineStr">
        <is>
          <t>https://www.scopus.com/authid/detail.uri?authorId=57199330199</t>
        </is>
      </c>
    </row>
    <row r="168" ht="15.75" customHeight="1" s="303">
      <c r="A168" s="281" t="inlineStr">
        <is>
          <t>ДЕМЕНТЬЄВА ТЕТЯНА ІВАНІВНА</t>
        </is>
      </c>
      <c r="B168" s="278" t="n"/>
    </row>
    <row r="169" ht="15.75" customHeight="1" s="303">
      <c r="A169" s="281" t="inlineStr">
        <is>
          <t>ДЕМСЬКА НАТАЛІЯ ПАВЛІВНА</t>
        </is>
      </c>
      <c r="B169" s="276" t="inlineStr">
        <is>
          <t>https://www.scopus.com/authid/detail.uri?authorId=57193449011</t>
        </is>
      </c>
    </row>
    <row r="170" ht="15.75" customHeight="1" s="303">
      <c r="A170" s="281" t="inlineStr">
        <is>
          <t>ДЕМЧЕНКО ВІКТОРІЯ АНАТОЛІЇВНА</t>
        </is>
      </c>
      <c r="B170" s="278" t="n"/>
    </row>
    <row r="171" ht="15.75" customHeight="1" s="303">
      <c r="A171" s="281" t="inlineStr">
        <is>
          <t>ДЕРКАЧ ГАЛИНА ОЛЕКСАНДРІВНА</t>
        </is>
      </c>
      <c r="B171" s="278" t="n"/>
    </row>
    <row r="172" ht="15.75" customHeight="1" s="303">
      <c r="A172" s="281" t="inlineStr">
        <is>
          <t>ДЕРКАЧ ЛЮБОВ ПАВЛІВНА</t>
        </is>
      </c>
      <c r="B172" s="278" t="n"/>
    </row>
    <row r="173" ht="15.75" customHeight="1" s="303">
      <c r="A173" s="281" t="inlineStr">
        <is>
          <t>ДЗЮБЕНКО ВОЛОДИМИР ФЕДОРОВИЧ</t>
        </is>
      </c>
      <c r="B173" s="278" t="n"/>
    </row>
    <row r="174" ht="15.75" customHeight="1" s="303">
      <c r="A174" s="281" t="inlineStr">
        <is>
          <t>ДЗЮБЕНКО МИХАЙЛО ІВАНОВИЧ</t>
        </is>
      </c>
      <c r="B174" s="276" t="inlineStr">
        <is>
          <t>https://www.scopus.com/authid/detail.uri?authorId=6603636403</t>
        </is>
      </c>
    </row>
    <row r="175" ht="15.75" customHeight="1" s="303">
      <c r="A175" s="281" t="inlineStr">
        <is>
          <t>ДІДЕНКО ЄВГЕН ВІТАЛІЙОВИЧ</t>
        </is>
      </c>
      <c r="B175" s="276" t="inlineStr">
        <is>
          <t>https://www.scopus.com/authid/detail.uri?authorId=57205547513&amp;amp;eid=2-s2.0-85060482029</t>
        </is>
      </c>
    </row>
    <row r="176" ht="15.75" customHeight="1" s="303">
      <c r="A176" s="281" t="inlineStr">
        <is>
          <t>ДІДЮК НАТАЛЯ ОЛЕКСАНДРІВНА</t>
        </is>
      </c>
      <c r="B176" s="278" t="n"/>
    </row>
    <row r="177" ht="15.75" customHeight="1" s="303">
      <c r="A177" s="281" t="inlineStr">
        <is>
          <t>ДОБРИНІН ІГОР СТАНІСЛАВОВИЧ</t>
        </is>
      </c>
      <c r="B177" s="276" t="inlineStr">
        <is>
          <t>https://www.scopus.com/authid/detail.uri?origin=AuthorProfile&amp;authorId=57207768136</t>
        </is>
      </c>
    </row>
    <row r="178" ht="15.75" customHeight="1" s="303">
      <c r="A178" s="281" t="inlineStr">
        <is>
          <t>ДОБРОВОЛЬСЬКА ОЛЕНА ВІТАЛІЇВНА</t>
        </is>
      </c>
      <c r="B178" s="276" t="inlineStr">
        <is>
          <t>https://www.scopus.com/authid/detail.uri?authorId=55183924600</t>
        </is>
      </c>
    </row>
    <row r="179" ht="15.75" customHeight="1" s="303">
      <c r="A179" s="281" t="inlineStr">
        <is>
          <t>ДОВБНЯ АНАТОЛІЙ МИКОЛАЙОВИЧ</t>
        </is>
      </c>
      <c r="B179" s="276" t="inlineStr">
        <is>
          <t>https://www.scopus.com/authid/detail.uri?authorId=7004105880</t>
        </is>
      </c>
    </row>
    <row r="180" ht="15.75" customHeight="1" s="303">
      <c r="A180" s="281" t="inlineStr">
        <is>
          <t>ДОВГОПОЛ НІНА ВАСИЛІВНА</t>
        </is>
      </c>
      <c r="B180" s="276" t="inlineStr">
        <is>
          <t>https://www.scopus.com/authid/detail.uri?authorId=57196287026&amp;eid=2-s2.0-85032572683</t>
        </is>
      </c>
    </row>
    <row r="181" ht="15.75" customHeight="1" s="303">
      <c r="A181" s="281" t="inlineStr">
        <is>
          <t>ДОЛЖИКОВ ВОЛОДИМИР ВАСИЛЬОВИЧ</t>
        </is>
      </c>
      <c r="B181" s="276" t="inlineStr">
        <is>
          <t>https://www.scopus.com/authid/detail.uri?authorId=9636886100</t>
        </is>
      </c>
    </row>
    <row r="182" ht="15.75" customHeight="1" s="303">
      <c r="A182" s="281" t="inlineStr">
        <is>
          <t>ДОЛЯ ОЛЕНА ЄВГЕНІВНА</t>
        </is>
      </c>
      <c r="B182" s="278" t="n"/>
    </row>
    <row r="183" ht="15.75" customHeight="1" s="303">
      <c r="A183" s="281" t="inlineStr">
        <is>
          <t>ДОРОФЄЄВА ЮЛІЯ СЕМЕНІВНА (губницька)</t>
        </is>
      </c>
      <c r="B183" s="278" t="n"/>
    </row>
    <row r="184" ht="15.75" customHeight="1" s="303">
      <c r="A184" s="281" t="inlineStr">
        <is>
          <t>ДОРОШЕНКО ВОЛОДИМИР ОЛЕКСІЙОВИЧ</t>
        </is>
      </c>
      <c r="B184" s="276" t="inlineStr">
        <is>
          <t>https://www.scopus.com/authid/detail.uri?authorId=7102624682</t>
        </is>
      </c>
    </row>
    <row r="185" ht="15.75" customHeight="1" s="303">
      <c r="A185" s="281" t="inlineStr">
        <is>
          <t>ДОРОШЕНКО СЕРГІЙ МИКОЛАЙОВИЧ</t>
        </is>
      </c>
      <c r="B185" s="278" t="n"/>
    </row>
    <row r="186" ht="15.75" customHeight="1" s="303">
      <c r="A186" s="281" t="inlineStr">
        <is>
          <t>ДРАЗ ОКСАНА МИХАЙЛІВНА</t>
        </is>
      </c>
      <c r="B186" s="278" t="n"/>
    </row>
    <row r="187" ht="15.75" customHeight="1" s="303">
      <c r="A187" s="281" t="inlineStr">
        <is>
          <t>ДРОНОВА-ВАРТАНЯН ІРИНА ВАЛЕРІЇВНА</t>
        </is>
      </c>
      <c r="B187" s="278" t="n"/>
    </row>
    <row r="188" ht="15.75" customHeight="1" s="303">
      <c r="A188" s="281" t="inlineStr">
        <is>
          <t>ДРУЖИНІН ЄВГЕН ІВАНОВИЧ</t>
        </is>
      </c>
      <c r="B188" s="278" t="n"/>
    </row>
    <row r="189" ht="15.75" customHeight="1" s="303">
      <c r="A189" s="281" t="inlineStr">
        <is>
          <t>ДУДАР ЗОЯ ВОЛОДИМИРІВНА</t>
        </is>
      </c>
      <c r="B189" s="276" t="inlineStr">
        <is>
          <t>https://www.scopus.com/authid/detail.uri?authorId=6506991522</t>
        </is>
      </c>
    </row>
    <row r="190" ht="15.75" customHeight="1" s="303">
      <c r="A190" s="281" t="inlineStr">
        <is>
          <t>ДУДКА ОЛЕКСАНДРА ОЛЕКСАНДРІВНА</t>
        </is>
      </c>
      <c r="B190" s="276" t="inlineStr">
        <is>
          <t>https://www.scopus.com/authid/detail.uri?authorId=56964213400</t>
        </is>
      </c>
    </row>
    <row r="191" ht="15.75" customHeight="1" s="303">
      <c r="A191" s="281" t="inlineStr">
        <is>
          <t>ДУХ ЯНА ВІКТОРІВНА</t>
        </is>
      </c>
      <c r="B191" s="276" t="inlineStr">
        <is>
          <t>https://www.scopus.com/authid/detail.uri?authorId=57207766737</t>
        </is>
      </c>
    </row>
    <row r="192" ht="15.75" customHeight="1" s="303">
      <c r="A192" s="281" t="inlineStr">
        <is>
          <t>Д`ЯКОНОВА НАТАЛІЯ СЕРГІЇВНА</t>
        </is>
      </c>
      <c r="B192" s="278" t="n"/>
    </row>
    <row r="193" ht="15.75" customHeight="1" s="303">
      <c r="A193" s="281" t="inlineStr">
        <is>
          <t>ДЯЧЕНКО ВЛАДИСЛАВ ОЛЕКСАНДРОВИЧ</t>
        </is>
      </c>
      <c r="B193" s="276" t="inlineStr">
        <is>
          <t>https://www.scopus.com/authid/detail.uri?authorId=57207260441</t>
        </is>
      </c>
    </row>
    <row r="194" ht="15.75" customHeight="1" s="303">
      <c r="A194" s="281" t="inlineStr">
        <is>
          <t>ЄВГЕНЬЄВ АНДРІЙ МИХАЙЛОВИЧ</t>
        </is>
      </c>
      <c r="B194" s="278" t="n"/>
    </row>
    <row r="195" ht="15.75" customHeight="1" s="303">
      <c r="A195" s="281" t="inlineStr">
        <is>
          <t>ЄВДОКИМЕНКО МАРИНА ОЛЕКСАНДРІВНА</t>
        </is>
      </c>
      <c r="B195" s="276" t="inlineStr">
        <is>
          <t>https://www.scopus.com/authid/detail.uri?authorId=57188752496</t>
        </is>
      </c>
    </row>
    <row r="196" ht="15.75" customHeight="1" s="303">
      <c r="A196" s="281" t="inlineStr">
        <is>
          <t>ЄВЛАНОВ МАКСИМ ВІКТОРОВИЧ</t>
        </is>
      </c>
      <c r="B196" s="276" t="inlineStr">
        <is>
          <t>https://www.scopus.com/authid/detail.uri?authorId=57163424300</t>
        </is>
      </c>
    </row>
    <row r="197" ht="15.75" customHeight="1" s="303">
      <c r="A197" s="281" t="inlineStr">
        <is>
          <t>ЄВСЄЄВ ВЛАДИСЛАВ В`ЯЧЕСЛАВОВИЧ</t>
        </is>
      </c>
      <c r="B197" s="276" t="inlineStr">
        <is>
          <t>https://www.scopus.com/authid/detail.uri?authorId=57190568855</t>
        </is>
      </c>
    </row>
    <row r="198" ht="15.75" customHeight="1" s="303">
      <c r="A198" s="281" t="inlineStr">
        <is>
          <t>ЄВСТРАТОВ МИКОЛА ДМИТРОВИЧ</t>
        </is>
      </c>
      <c r="B198" s="278" t="n"/>
    </row>
    <row r="199" ht="15.75" customHeight="1" s="303">
      <c r="A199" s="281" t="inlineStr">
        <is>
          <t>ЄВСЮКОВА ОНИСІЯ ГЕННАДІЇВНА</t>
        </is>
      </c>
      <c r="B199" s="278" t="n"/>
    </row>
    <row r="200" ht="15.75" customHeight="1" s="303">
      <c r="A200" s="281" t="inlineStr">
        <is>
          <t>ЄГОРОВ АНДРІЙ БОРИСОВИЧ</t>
        </is>
      </c>
      <c r="B200" s="276" t="inlineStr">
        <is>
          <t>https://www.scopus.com/authid/detail.uri?authorId=56979094000</t>
        </is>
      </c>
    </row>
    <row r="201" ht="15.75" customHeight="1" s="303">
      <c r="A201" s="281" t="inlineStr">
        <is>
          <t>ЄГОРОВА ІРИНА МИКОЛАЇВНА</t>
        </is>
      </c>
      <c r="B201" s="278" t="n"/>
    </row>
    <row r="202" ht="15.75" customHeight="1" s="303">
      <c r="A202" s="281" t="inlineStr">
        <is>
          <t>ЄМЕЛЬЯНОВ ВІКТОР ВАСИЛЬОВИЧ</t>
        </is>
      </c>
      <c r="B202" s="278" t="n"/>
    </row>
    <row r="203" ht="15.75" customHeight="1" s="303">
      <c r="A203" s="281" t="inlineStr">
        <is>
          <t>ЄПІШКІН СЕРГІЙ ОЛЕКСІЙОВИЧ</t>
        </is>
      </c>
      <c r="B203" s="278" t="n"/>
    </row>
    <row r="204" ht="15.75" customHeight="1" s="303">
      <c r="A204" s="281" t="inlineStr">
        <is>
          <t>ЄРЕМЕНКО ОЛЕКСАНДРА СЕРГІЇВНА</t>
        </is>
      </c>
      <c r="B204" s="276" t="inlineStr">
        <is>
          <t>https://www.scopus.com/authid/detail.uri?authorId=56825892200</t>
        </is>
      </c>
    </row>
    <row r="205" ht="15.75" customHeight="1" s="303">
      <c r="A205" s="281" t="inlineStr">
        <is>
          <t>ЄРМОЛЕНКО ВІКТОРІЯ ЛЕОНІДІВНА</t>
        </is>
      </c>
      <c r="B205" s="278" t="n"/>
    </row>
    <row r="206" ht="15.75" customHeight="1" s="303">
      <c r="A206" s="281" t="inlineStr">
        <is>
          <t>ЄРОХІН АНДРІЙ ЛЕОНІДОВИЧ</t>
        </is>
      </c>
      <c r="B206" s="276" t="inlineStr">
        <is>
          <t>https://www.scopus.com/authid/detail.uri?authorId=57189381444</t>
        </is>
      </c>
    </row>
    <row r="207" ht="15.75" customHeight="1" s="303">
      <c r="A207" s="281" t="inlineStr">
        <is>
          <t>ЄРЬОМІНА НАТАЛІЯ СЕРГІЇВНА</t>
        </is>
      </c>
      <c r="B207" s="276" t="inlineStr">
        <is>
          <t>https://www.scopus.com/authid/detail.uri?authorId=57194558513</t>
        </is>
      </c>
    </row>
    <row r="208" ht="15.75" customHeight="1" s="303">
      <c r="A208" s="281" t="inlineStr">
        <is>
          <t>ЄСІЛЕВСЬКИЙ ВАЛЕНТИН СЕМЕНОВИЧ</t>
        </is>
      </c>
      <c r="B208" s="276" t="inlineStr">
        <is>
          <t>https://www.scopus.com/authid/detail.uri?authorId=57209411081</t>
        </is>
      </c>
    </row>
    <row r="209" ht="15.75" customHeight="1" s="303">
      <c r="A209" s="281" t="inlineStr">
        <is>
          <t>ЄЩЕНКО ЮЛІЯ ФЕДОРІВНА</t>
        </is>
      </c>
      <c r="B209" s="278" t="n"/>
    </row>
    <row r="210" ht="15.75" customHeight="1" s="303">
      <c r="A210" s="281" t="inlineStr">
        <is>
          <t>ЖЕМЧУЖКІНА ТЕТЯНА ВОЛОДИМИРІВНА</t>
        </is>
      </c>
      <c r="B210" s="276" t="inlineStr">
        <is>
          <t>https://www.scopus.com/authid/detail.uri?authorId=57208026716</t>
        </is>
      </c>
    </row>
    <row r="211" ht="15.75" customHeight="1" s="303">
      <c r="A211" s="281" t="inlineStr">
        <is>
          <t>ЖЕРНОВА ПОЛІНА ЄВГЕНІЇВНА</t>
        </is>
      </c>
      <c r="B211" s="276" t="inlineStr">
        <is>
          <t>https://www.scopus.com/authid/detail.uri?authorId=57202212660</t>
        </is>
      </c>
    </row>
    <row r="212" ht="15.75" customHeight="1" s="303">
      <c r="A212" s="281" t="inlineStr">
        <is>
          <t>ЖИДКОВА ОКСАНА ОЛЕГІВНА</t>
        </is>
      </c>
      <c r="B212" s="278" t="n"/>
    </row>
    <row r="213" ht="15.75" customHeight="1" s="303">
      <c r="A213" s="281" t="inlineStr">
        <is>
          <t>ЖИЛА ОЛЬГА ВОЛОДИМИРІВНА</t>
        </is>
      </c>
      <c r="B213" s="276" t="inlineStr">
        <is>
          <t>https://www.scopus.com/authid/detail.uri?authorId=56784340900</t>
        </is>
      </c>
    </row>
    <row r="214" ht="15.75" customHeight="1" s="303">
      <c r="A214" s="281" t="inlineStr">
        <is>
          <t>ЖОЛУДОВ ЮРІЙ ТИМОФІЙОВИЧ</t>
        </is>
      </c>
      <c r="B214" s="276" t="inlineStr">
        <is>
          <t>https://www.scopus.com/authid/detail.uri?authorId=24759544600</t>
        </is>
      </c>
    </row>
    <row r="215" ht="15.75" customHeight="1" s="303">
      <c r="A215" s="281" t="inlineStr">
        <is>
          <t>ЖУРАВКА АНДРІЙ ВІКТОРОВИЧ</t>
        </is>
      </c>
      <c r="B215" s="276" t="inlineStr">
        <is>
          <t>https://www.scopus.com/authid/detail.uri?authorId=57216490102</t>
        </is>
      </c>
    </row>
    <row r="216" ht="15.75" customHeight="1" s="303">
      <c r="A216" s="281" t="inlineStr">
        <is>
          <t>ЗАБОЛОТНИЙ ВОЛОДИМИР ІЛЛІЧ</t>
        </is>
      </c>
      <c r="B216" s="276" t="inlineStr">
        <is>
          <t>https://www.scopus.com/authid/detail.uri?authorId=57204184222</t>
        </is>
      </c>
    </row>
    <row r="217" ht="15.75" customHeight="1" s="303">
      <c r="A217" s="281" t="inlineStr">
        <is>
          <t>ЗАВИЗІСТУП ЮРІЙ ЮРІЙОВИЧ</t>
        </is>
      </c>
      <c r="B217" s="278" t="n"/>
    </row>
    <row r="218" ht="15.75" customHeight="1" s="303">
      <c r="A218" s="281" t="inlineStr">
        <is>
          <t>ЗАЙЧЕНКО ОЛЬГА БОРИСІВНА</t>
        </is>
      </c>
      <c r="B218" s="276" t="inlineStr">
        <is>
          <t>https://www.scopus.com/authid/detail.uri?authorId=8313137500</t>
        </is>
      </c>
    </row>
    <row r="219" ht="15.75" customHeight="1" s="303">
      <c r="A219" s="281" t="inlineStr">
        <is>
          <t>ЗАМІРЕЦЬ МИКОЛА ВАСИЛЬОВИЧ</t>
        </is>
      </c>
      <c r="B219" s="278" t="n"/>
    </row>
    <row r="220" ht="15.75" customHeight="1" s="303">
      <c r="A220" s="281" t="inlineStr">
        <is>
          <t>ЗАМІРЕЦЬ ОЛЕГ МИКОЛАЙОВИЧ</t>
        </is>
      </c>
      <c r="B220" s="278" t="n"/>
    </row>
    <row r="221" ht="15.75" customHeight="1" s="303">
      <c r="A221" s="281" t="inlineStr">
        <is>
          <t>ЗАМЯТІНА НАТАЛІ ВАЛЕРІЇВНА</t>
        </is>
      </c>
      <c r="B221" s="278" t="n"/>
    </row>
    <row r="222" ht="15.75" customHeight="1" s="303">
      <c r="A222" s="281" t="inlineStr">
        <is>
          <t>ЗАПОРОЖЕЦЬ ОЛЕГ ВАСИЛЬОВИЧ</t>
        </is>
      </c>
      <c r="B222" s="276" t="inlineStr">
        <is>
          <t>https://www.scopus.com/authid/detail.uri?authorId=15728942500</t>
        </is>
      </c>
    </row>
    <row r="223" ht="15.75" customHeight="1" s="303">
      <c r="A223" s="281" t="inlineStr">
        <is>
          <t>ЗАРУДНИЙ ОЛЕКСАНДР АНДРІЙОВИЧ</t>
        </is>
      </c>
      <c r="B223" s="276" t="inlineStr">
        <is>
          <t>https://www.scopus.com/authid/detail.uri?authorId=6506769484</t>
        </is>
      </c>
    </row>
    <row r="224" ht="15.75" customHeight="1" s="303">
      <c r="A224" s="281" t="inlineStr">
        <is>
          <t>ЗАХАРОВ ІГОР ПЕТРОВИЧ</t>
        </is>
      </c>
      <c r="B224" s="276" t="inlineStr">
        <is>
          <t>https://www.scopus.com/authid/detail.uri?authorId=7202049546</t>
        </is>
      </c>
    </row>
    <row r="225" ht="15.75" customHeight="1" s="303">
      <c r="A225" s="281" t="inlineStr">
        <is>
          <t>ЗАХВАТОВА ТЕТЯНА ЄВГЕНІЇВНА</t>
        </is>
      </c>
      <c r="B225" s="278" t="n"/>
    </row>
    <row r="226" ht="15.75" customHeight="1" s="303">
      <c r="A226" s="281" t="inlineStr">
        <is>
          <t>ЗЕЛЕНИЙ ОЛЕКСАНДР ПАВЛОВИЧ</t>
        </is>
      </c>
      <c r="B226" s="276" t="inlineStr">
        <is>
          <t>https://www.scopus.com/authid/detail.uri?authorId=57211908898</t>
        </is>
      </c>
    </row>
    <row r="227" ht="15.75" customHeight="1" s="303">
      <c r="A227" s="281" t="inlineStr">
        <is>
          <t>ЗЕЛЕНІН АНАТОЛІЙ МИКОЛАЙОВИЧ</t>
        </is>
      </c>
      <c r="B227" s="276" t="inlineStr">
        <is>
          <t>https://www.scopus.com/authid/detail.uri?authorId=57197504395</t>
        </is>
      </c>
    </row>
    <row r="228" ht="15.75" customHeight="1" s="303">
      <c r="A228" s="281" t="inlineStr">
        <is>
          <t>ЗИБІНА КАТЕРИНА ВІКТОРІВНА</t>
        </is>
      </c>
      <c r="B228" s="278" t="n"/>
    </row>
    <row r="229" ht="15.75" customHeight="1" s="303">
      <c r="A229" s="281" t="inlineStr">
        <is>
          <t>ЗНАЙДЮК ВАСИЛЬ ГРИГОРОВИЧ</t>
        </is>
      </c>
      <c r="B229" s="276" t="inlineStr">
        <is>
          <t>https://www.scopus.com/authid/detail.uri?authorId=57210340749</t>
        </is>
      </c>
    </row>
    <row r="230" ht="15.75" customHeight="1" s="303">
      <c r="A230" s="281" t="inlineStr">
        <is>
          <t>ЗОЛОТАРЬОВ ВАДИМ АНАТОЛІЙОВИЧ</t>
        </is>
      </c>
      <c r="B230" s="276" t="inlineStr">
        <is>
          <t>https://www.scopus.com/authid/detail.uri?authorId=15069927500</t>
        </is>
      </c>
    </row>
    <row r="231" ht="15.75" customHeight="1" s="303">
      <c r="A231" s="281" t="inlineStr">
        <is>
          <t>ЗОЛОТУХІН ОЛЕГ ВІКТОРОВИЧ</t>
        </is>
      </c>
      <c r="B231" s="276" t="inlineStr">
        <is>
          <t>https://www.scopus.com/authid/detail.uri?origin=resultslist&amp;authorId=57207774022&amp;zone=</t>
        </is>
      </c>
    </row>
    <row r="232" ht="15.75" customHeight="1" s="303">
      <c r="A232" s="281" t="inlineStr">
        <is>
          <t>ЗОЛОТУХІНА НАДІЯ АНАТОЛІЇВНА</t>
        </is>
      </c>
      <c r="B232" s="278" t="n"/>
    </row>
    <row r="233" ht="15.75" customHeight="1" s="303">
      <c r="A233" s="281" t="inlineStr">
        <is>
          <t>ЗУБКОВ ОЛЕГ ВІКТОРОВИЧ</t>
        </is>
      </c>
      <c r="B233" s="276" t="inlineStr">
        <is>
          <t>https://www.scopus.com/authid/detail.uri?authorId=6602558899</t>
        </is>
      </c>
    </row>
    <row r="234" ht="15.75" customHeight="1" s="303">
      <c r="A234" s="281" t="inlineStr">
        <is>
          <t>ІВАНЕНКО ДМИТРО ВІКТОРОВИЧ</t>
        </is>
      </c>
      <c r="B234" s="276" t="inlineStr">
        <is>
          <t>https://www.scopus.com/authid/detail.uri?authorId=57194036350</t>
        </is>
      </c>
    </row>
    <row r="235" ht="15.75" customHeight="1" s="303">
      <c r="A235" s="281" t="inlineStr">
        <is>
          <t>ІВАНЕНКО СТАНІСЛАВ АНДРІЙОВИЧ</t>
        </is>
      </c>
      <c r="B235" s="276" t="inlineStr">
        <is>
          <t>https://www.scopus.com/authid/detail.uri?authorId=56405392100</t>
        </is>
      </c>
    </row>
    <row r="236" ht="15.75" customHeight="1" s="303">
      <c r="A236" s="281" t="inlineStr">
        <is>
          <t>ІВАНІСЕНКО ІГОР МИКОЛАЙОВИЧ</t>
        </is>
      </c>
      <c r="B236" s="276" t="inlineStr">
        <is>
          <t>https://www.scopus.com/authid/detail.uri?authorId=57188694373</t>
        </is>
      </c>
    </row>
    <row r="237" ht="15.75" customHeight="1" s="303">
      <c r="A237" s="281" t="inlineStr">
        <is>
          <t>ІВАНОВ ВАЛЕРІЙ ГЕННАДІЙОВИЧ</t>
        </is>
      </c>
      <c r="B237" s="276" t="inlineStr">
        <is>
          <t>https://www.scopus.com/authid/detail.uri?origin=AuthorProfile&amp;authorId=57210566768&amp;zone=</t>
        </is>
      </c>
    </row>
    <row r="238" ht="15.75" customHeight="1" s="303">
      <c r="A238" s="281" t="inlineStr">
        <is>
          <t>ІВАНОВ ЛЕОНІД СТАНІСЛАВОВИЧ</t>
        </is>
      </c>
      <c r="B238" s="282" t="n"/>
    </row>
    <row r="239" ht="15.75" customHeight="1" s="303">
      <c r="A239" s="281" t="inlineStr">
        <is>
          <t>ІВАНОВ ОЛЕКСАНДР СЕРГІЙОВИЧ</t>
        </is>
      </c>
      <c r="B239" s="276" t="inlineStr">
        <is>
          <t>https://www.scopus.com/authid/detail.uri?authorId=57207774889</t>
        </is>
      </c>
    </row>
    <row r="240" ht="15.75" customHeight="1" s="303">
      <c r="A240" s="281" t="inlineStr">
        <is>
          <t>ІВАНОВА ВІКТОРІЯ БОРИСІВНА</t>
        </is>
      </c>
      <c r="B240" s="278" t="n"/>
    </row>
    <row r="241" ht="15.75" customHeight="1" s="303">
      <c r="A241" s="281" t="inlineStr">
        <is>
          <t>ІВАНОВА ОЛЕНА ОЛЕКСАНДРІВНА</t>
        </is>
      </c>
      <c r="B241" s="276" t="inlineStr">
        <is>
          <t>https://www.scopus.com/authid/detail.uri?authorId=7201870040</t>
        </is>
      </c>
    </row>
    <row r="242" ht="15.75" customHeight="1" s="303">
      <c r="A242" s="281" t="inlineStr">
        <is>
          <t>ІВАЩЕНКО ГЕОРГІЙ СТАНІСЛАВОВИЧ</t>
        </is>
      </c>
      <c r="B242" s="276" t="inlineStr">
        <is>
          <t>https://www.scopus.com/authid/detail.uri?authorId=57217030807</t>
        </is>
      </c>
    </row>
    <row r="243" ht="15.75" customHeight="1" s="303">
      <c r="A243" s="281" t="inlineStr">
        <is>
          <t>ІГУМЕНЦЕВА НАТАЛІЯ ВОЛОДИМИРІВНА</t>
        </is>
      </c>
      <c r="B243" s="276" t="inlineStr">
        <is>
          <t>https://www.scopus.com/authid/detail.uri?origin=AuthorProfile&amp;authorId=57196286863&amp;zone=</t>
        </is>
      </c>
    </row>
    <row r="244" ht="15.75" customHeight="1" s="303">
      <c r="A244" s="281" t="inlineStr">
        <is>
          <t>ІЛЬЇНА ІРИНА ВІТАЛІЇВНА</t>
        </is>
      </c>
      <c r="B244" s="276" t="inlineStr">
        <is>
          <t>https://www.scopus.com/authid/detail.uri?authorId=57202223262</t>
        </is>
      </c>
    </row>
    <row r="245" ht="15.75" customHeight="1" s="303">
      <c r="A245" s="281" t="inlineStr">
        <is>
          <t>ІМАНГУЛОВ АЛІ ІБРАГІМОВИЧ</t>
        </is>
      </c>
      <c r="B245" s="278" t="n"/>
    </row>
    <row r="246" ht="15.75" customHeight="1" s="303">
      <c r="A246" s="281" t="inlineStr">
        <is>
          <t>ІМАНГУЛОВА ЗУЛЬФІЯ АЛІЇВНА</t>
        </is>
      </c>
      <c r="B246" s="276" t="inlineStr">
        <is>
          <t>https://www.scopus.com/authid/detail.uri?authorId=57192819329&amp;amp;eid=2-s2.0-85008259059</t>
        </is>
      </c>
    </row>
    <row r="247" ht="15.75" customHeight="1" s="303">
      <c r="A247" s="283" t="inlineStr">
        <is>
          <t>ЙЦУЙЦ ІВАІВА ЦУПВАП</t>
        </is>
      </c>
      <c r="B247" s="284" t="n"/>
    </row>
    <row r="248" ht="15.75" customHeight="1" s="303">
      <c r="A248" s="281" t="inlineStr">
        <is>
          <t>КАДАЦЬКА ОЛЬГА ЙОСИПІВНА</t>
        </is>
      </c>
      <c r="B248" s="276" t="inlineStr">
        <is>
          <t>https://www.scopus.com/authid/detail.uri?authorId=56486151800</t>
        </is>
      </c>
    </row>
    <row r="249" ht="15.75" customHeight="1" s="303">
      <c r="A249" s="281" t="inlineStr">
        <is>
          <t>КАЛАЙДА НАДІЯ СТАНІСЛАВІВНА</t>
        </is>
      </c>
      <c r="B249" s="276" t="inlineStr">
        <is>
          <t>https://www.scopus.com/authid/detail.uri?authorId=57210556014</t>
        </is>
      </c>
    </row>
    <row r="250" ht="15.75" customHeight="1" s="303">
      <c r="A250" s="281" t="inlineStr">
        <is>
          <t>КАЛИНИЧЕНКО ОЛЬГА ВІКТОРІВНА</t>
        </is>
      </c>
      <c r="B250" s="276" t="inlineStr">
        <is>
          <t>https://www.scopus.com/authid/detail.uri?authorId=56007907900</t>
        </is>
      </c>
    </row>
    <row r="251" ht="15.75" customHeight="1" s="303">
      <c r="A251" s="281" t="inlineStr">
        <is>
          <t>КАЛИТА НАДІЯ ІВАНІВНА</t>
        </is>
      </c>
      <c r="B251" s="278" t="n"/>
    </row>
    <row r="252" ht="15.75" customHeight="1" s="303">
      <c r="A252" s="281" t="inlineStr">
        <is>
          <t>КАЛІНІН ВІТАЛІЙ ВЕНІАМІНОВИЧ</t>
        </is>
      </c>
      <c r="B252" s="278" t="n"/>
    </row>
    <row r="253" ht="15.75" customHeight="1" s="303">
      <c r="A253" s="281" t="inlineStr">
        <is>
          <t>КАЛМИКОВ ОЛЕКСАНДР СЕРГІЙОВИЧ</t>
        </is>
      </c>
      <c r="B253" s="276" t="inlineStr">
        <is>
          <t>https://www.scopus.com/authid/detail.uri?authorId=20433427600</t>
        </is>
      </c>
    </row>
    <row r="254" ht="15.75" customHeight="1" s="303">
      <c r="A254" s="281" t="inlineStr">
        <is>
          <t>КАЛЬНИЦЬКА АНЖЕЛІКА ЮРІЇВНА</t>
        </is>
      </c>
      <c r="B254" s="278" t="n"/>
    </row>
    <row r="255" ht="15.75" customHeight="1" s="303">
      <c r="A255" s="281" t="inlineStr">
        <is>
          <t>КАЛЮЖНИЙ МИКОЛА МИХАЙЛОВИЧ</t>
        </is>
      </c>
      <c r="B255" s="276" t="inlineStr">
        <is>
          <t>https://www.scopus.com/authid/detail.uri?authorId=36069392000</t>
        </is>
      </c>
    </row>
    <row r="256" ht="15.75" customHeight="1" s="303">
      <c r="A256" s="281" t="inlineStr">
        <is>
          <t>КАРАВАЄВ ВОЛОДИМИР МИКОЛАЙОВИЧ</t>
        </is>
      </c>
      <c r="B256" s="278" t="n"/>
    </row>
    <row r="257" ht="15.75" customHeight="1" s="303">
      <c r="A257" s="281" t="inlineStr">
        <is>
          <t>КАРГІН АНАТОЛІЙ ОЛЕКСІЙОВИЧ</t>
        </is>
      </c>
      <c r="B257" s="276" t="inlineStr">
        <is>
          <t>https://www.scopus.com/authid/detail.uri?authorId=6603145071</t>
        </is>
      </c>
    </row>
    <row r="258" ht="15.75" customHeight="1" s="303">
      <c r="A258" s="281" t="inlineStr">
        <is>
          <t>КАРНАУШЕНКО ВОЛОДИМИР ПЕТРОВИЧ</t>
        </is>
      </c>
      <c r="B258" s="276" t="inlineStr">
        <is>
          <t>https://www.scopus.com/authid/detail.uri?authorId=57208080294&amp;amp;eid=2-s2.0-85063734009</t>
        </is>
      </c>
    </row>
    <row r="259" ht="15.75" customHeight="1" s="303">
      <c r="A259" s="281" t="inlineStr">
        <is>
          <t>КАРТАШОВ ВОЛОДИМИР МИХАЙЛОВИЧ</t>
        </is>
      </c>
      <c r="B259" s="276" t="inlineStr">
        <is>
          <t>https://www.scopus.com/authid/detail.uri?authorId=9534197500</t>
        </is>
      </c>
    </row>
    <row r="260" ht="15.75" customHeight="1" s="303">
      <c r="A260" s="281" t="inlineStr">
        <is>
          <t>КАУК ВІКТОР ІВАНОВИЧ</t>
        </is>
      </c>
      <c r="B260" s="278" t="n"/>
    </row>
    <row r="261" ht="15.75" customHeight="1" s="303">
      <c r="A261" s="281" t="inlineStr">
        <is>
          <t>КАЧКО ОЛЕНА ГРИГОРІВНА</t>
        </is>
      </c>
      <c r="B261" s="276" t="inlineStr">
        <is>
          <t>https://www.scopus.com/authid/detail.uri?authorId=57195533664</t>
        </is>
      </c>
    </row>
    <row r="262" ht="15.75" customHeight="1" s="303">
      <c r="A262" s="281" t="inlineStr">
        <is>
          <t>КИРИЧЕНКО ІРИНА ВІТАЛІЇВНА</t>
        </is>
      </c>
      <c r="B262" s="276" t="inlineStr">
        <is>
          <t>https://www.scopus.com/authid/detail.uri?authorId=57201720724</t>
        </is>
      </c>
    </row>
    <row r="263" ht="15.75" customHeight="1" s="303">
      <c r="A263" s="281" t="inlineStr">
        <is>
          <t>КИРІЙ ВАЛЕНТИНА ВАСИЛІВНА</t>
        </is>
      </c>
      <c r="B263" s="276" t="inlineStr">
        <is>
          <t>https://www2.scopus.com/authid/detail.uri?authorId=57210343239&amp;amp;eid=2-s2.0-85070416187</t>
        </is>
      </c>
    </row>
    <row r="264" ht="15.75" customHeight="1" s="303">
      <c r="A264" s="285" t="inlineStr">
        <is>
          <t>КІКТЄВ ГРИГОРІЙ СИЛЬВЕСТРОВИЧ</t>
        </is>
      </c>
      <c r="B264" s="278" t="n"/>
    </row>
    <row r="265" ht="15.75" customHeight="1" s="303">
      <c r="A265" s="275" t="inlineStr">
        <is>
          <t>КІНОШЕНКО ДМИТРО КОСТЯНТИНОВИЧ</t>
        </is>
      </c>
      <c r="B265" s="276" t="inlineStr">
        <is>
          <t>https://www.scopus.com/authid/detail.uri?authorId=8860381900</t>
        </is>
      </c>
    </row>
    <row r="266" ht="15.75" customHeight="1" s="303">
      <c r="A266" s="275" t="inlineStr">
        <is>
          <t>КІРІЧЕНКО ЛЮДМИЛА ОЛЕГІВНА</t>
        </is>
      </c>
      <c r="B266" s="276" t="inlineStr">
        <is>
          <t>https://www.scopus.com/authid/detail.uri?authorId=47861221700</t>
        </is>
      </c>
    </row>
    <row r="267" ht="15.75" customHeight="1" s="303">
      <c r="A267" s="275" t="inlineStr">
        <is>
          <t>КЛИМОВА ІРИНА МИКОЛАЇВНА</t>
        </is>
      </c>
      <c r="B267" s="278" t="n"/>
    </row>
    <row r="268" ht="15.75" customHeight="1" s="303">
      <c r="A268" s="275" t="inlineStr">
        <is>
          <t>КЛІМОВА НАТАЛІЯ ПАВЛІВНА</t>
        </is>
      </c>
      <c r="B268" s="276" t="inlineStr">
        <is>
          <t>https://www.scopus.com/authid/detail.uri?authorId=57193827551</t>
        </is>
      </c>
    </row>
    <row r="269" ht="15.75" customHeight="1" s="303">
      <c r="A269" s="275" t="inlineStr">
        <is>
          <t>КЛЮЧНИК ІГОР ІВАНОВИЧ</t>
        </is>
      </c>
      <c r="B269" s="42" t="inlineStr">
        <is>
          <t>https://www.scopus.com/authid/detail.uri?authorId=57211756904</t>
        </is>
      </c>
    </row>
    <row r="270" ht="15.75" customHeight="1" s="303">
      <c r="A270" s="275" t="inlineStr">
        <is>
          <t>КОБЗЕВ ІГОР ВОЛОДИМИРОВИЧ</t>
        </is>
      </c>
      <c r="B270" s="278" t="n"/>
    </row>
    <row r="271" ht="15.75" customHeight="1" s="303">
      <c r="A271" s="275" t="inlineStr">
        <is>
          <t>КОБЗЄВ ВОЛОДИМИР ГРИГОРОВИЧ</t>
        </is>
      </c>
      <c r="B271" s="278" t="n"/>
    </row>
    <row r="272" ht="15.75" customHeight="1" s="303">
      <c r="A272" s="275" t="inlineStr">
        <is>
          <t>КОБИЛІН ІЛЛЯ ОЛЕГОВИЧ</t>
        </is>
      </c>
      <c r="B272" s="276" t="inlineStr">
        <is>
          <t>https://www.scopus.com/authid/detail.uri?authorId=57191861308</t>
        </is>
      </c>
    </row>
    <row r="273" ht="15.75" customHeight="1" s="303">
      <c r="A273" s="275" t="inlineStr">
        <is>
          <t>КОБИЛІН ОЛЕГ АНАТОЛІЙОВИЧ</t>
        </is>
      </c>
      <c r="B273" s="276" t="inlineStr">
        <is>
          <t>https://www.scopus.com/authid/detail.uri?authorId=56845919400</t>
        </is>
      </c>
    </row>
    <row r="274" ht="15.75" customHeight="1" s="303">
      <c r="A274" s="275" t="inlineStr">
        <is>
          <t>КОБЦЕВА ВЕРОНІКА МИХАЙЛІВНА</t>
        </is>
      </c>
      <c r="B274" s="278" t="n"/>
    </row>
    <row r="275" ht="15.75" customHeight="1" s="303">
      <c r="A275" s="275" t="inlineStr">
        <is>
          <t>КОВАЛЕНКО АНДРІЙ АНАТОЛІЙОВИЧ</t>
        </is>
      </c>
      <c r="B275" s="276" t="inlineStr">
        <is>
          <t>https://www.scopus.com/authid/detail.uri?authorId=56423229200</t>
        </is>
      </c>
    </row>
    <row r="276" ht="15.75" customHeight="1" s="303">
      <c r="A276" s="275" t="inlineStr">
        <is>
          <t>КОВАЛЕНКО АНДРІЙ ІВАНОВИЧ</t>
        </is>
      </c>
      <c r="B276" s="276" t="inlineStr">
        <is>
          <t>https://www.scopus.com/authid/detail.uri?authorId=57203149875</t>
        </is>
      </c>
    </row>
    <row r="277" ht="15.75" customHeight="1" s="303">
      <c r="A277" s="275" t="inlineStr">
        <is>
          <t>КОВАЛЕНКО ГАННА АНДРІЇВНА</t>
        </is>
      </c>
      <c r="B277" s="276" t="inlineStr">
        <is>
          <t>https://www.scopus.com/authid/detail.uri?authorId=56735573900</t>
        </is>
      </c>
    </row>
    <row r="278" ht="15.75" customHeight="1" s="303">
      <c r="A278" s="275" t="inlineStr">
        <is>
          <t>КОВАЛЕНКО ЕДУАРД АНАТОЛІЙОВИЧ</t>
        </is>
      </c>
      <c r="B278" s="278" t="n"/>
    </row>
    <row r="279" ht="15.75" customHeight="1" s="303">
      <c r="A279" s="275" t="inlineStr">
        <is>
          <t>КОВАЛЕНКО ОЛЕНА МИКОЛАЇВНА</t>
        </is>
      </c>
      <c r="B279" s="276" t="inlineStr">
        <is>
          <t>https://www.scopus.com/authid/detail.uri?authorId=7102777798</t>
        </is>
      </c>
    </row>
    <row r="280" ht="15.75" customHeight="1" s="303">
      <c r="A280" s="275" t="inlineStr">
        <is>
          <t>КОВАЛЕНКО ТЕТЯНА МИКОЛАЇВНА</t>
        </is>
      </c>
      <c r="B280" s="276" t="inlineStr">
        <is>
          <t>https://www.scopus.com/authid/detail.uri?authorId=55975606900</t>
        </is>
      </c>
    </row>
    <row r="281" ht="15.75" customHeight="1" s="303">
      <c r="A281" s="275" t="inlineStr">
        <is>
          <t>КОВАЛЕНКО ЮЛІЯ МИКОЛАЇВНА</t>
        </is>
      </c>
      <c r="B281" s="278" t="n"/>
    </row>
    <row r="282" ht="15.75" customHeight="1" s="303">
      <c r="A282" s="275" t="inlineStr">
        <is>
          <t>КОВАЛЬОВА ІРИНА ВОЛОДИМИРІВНА</t>
        </is>
      </c>
      <c r="B282" s="278" t="n"/>
    </row>
    <row r="283" ht="15.75" customHeight="1" s="303">
      <c r="A283" s="275" t="inlineStr">
        <is>
          <t>КОВАЛЬЧУК ВАЛЕНТИНА КОНСТЯНТИНІВНА</t>
        </is>
      </c>
      <c r="B283" s="278" t="n"/>
    </row>
    <row r="284" ht="15.75" customHeight="1" s="303">
      <c r="A284" s="275" t="inlineStr">
        <is>
          <t>КОЗАРЬ АНАТОЛІЙ ІВАНОВИЧ</t>
        </is>
      </c>
      <c r="B284" s="276" t="inlineStr">
        <is>
          <t>https://www.scopus.com/authid/detail.uri?authorId=55938668500</t>
        </is>
      </c>
    </row>
    <row r="285" ht="15.75" customHeight="1" s="303">
      <c r="A285" s="275" t="inlineStr">
        <is>
          <t>КОЗЕЛ НАТАЛЯ БОРИСІВНА</t>
        </is>
      </c>
      <c r="B285" s="278" t="n"/>
    </row>
    <row r="286" ht="15.75" customHeight="1" s="303">
      <c r="A286" s="275" t="inlineStr">
        <is>
          <t>КОЗИРЕНКО СВІТЛАНА ІВАНІВНА</t>
        </is>
      </c>
      <c r="B286" s="278" t="n"/>
    </row>
    <row r="287" ht="15.75" customHeight="1" s="303">
      <c r="A287" s="275" t="inlineStr">
        <is>
          <t>КОЗЛОВ ЮРІЙ ВАЛЕНТИНОВИЧ</t>
        </is>
      </c>
      <c r="B287" s="278" t="n"/>
    </row>
    <row r="288" ht="15.75" customHeight="1" s="303">
      <c r="A288" s="275" t="inlineStr">
        <is>
          <t>КОЗУБ ПАВЛО АНАТОЛІЙОВИЧ др. аф.</t>
        </is>
      </c>
      <c r="B288" s="276" t="inlineStr">
        <is>
          <t>https://www.scopus.com/authid/detail.uri?authorId=6603247602</t>
        </is>
      </c>
    </row>
    <row r="289" ht="15.75" customHeight="1" s="303">
      <c r="A289" s="275" t="inlineStr">
        <is>
          <t>КОКОРЕВ АНДРІЙ ЕДУАРДОВИЧ</t>
        </is>
      </c>
      <c r="B289" s="278" t="n"/>
    </row>
    <row r="290" ht="15.75" customHeight="1" s="303">
      <c r="A290" s="275" t="inlineStr">
        <is>
          <t>КОЛЕНДОВСЬКА МАРИНА МИРОСЛАВІВНА</t>
        </is>
      </c>
      <c r="B290" s="276" t="inlineStr">
        <is>
          <t>https://www.scopus.com/authid/detail.uri?authorId=57205887139</t>
        </is>
      </c>
    </row>
    <row r="291" ht="15.75" customHeight="1" s="303">
      <c r="A291" s="275" t="inlineStr">
        <is>
          <t>КОЛЕСНИК БРОНІСЛАВ ОЛЕКСІЙОВИЧ</t>
        </is>
      </c>
      <c r="B291" s="278" t="n"/>
    </row>
    <row r="292" ht="15.75" customHeight="1" s="303">
      <c r="A292" s="275" t="inlineStr">
        <is>
          <t>КОЛЕСНИК ЛЮДМИЛА ВОЛОДИМИРІВНА</t>
        </is>
      </c>
      <c r="B292" s="276" t="inlineStr">
        <is>
          <t>https://www.scopus.com/authid/detail.uri?authorId=57192820253</t>
        </is>
      </c>
    </row>
    <row r="293" ht="15.75" customHeight="1" s="303">
      <c r="A293" s="275" t="inlineStr">
        <is>
          <t>КОЛЕСНИКОВ ДМИТРО ОЛЕГОВИЧ</t>
        </is>
      </c>
      <c r="B293" s="276" t="inlineStr">
        <is>
          <t>https://www.scopus.com/authid/detail.uri?authorId=57207768042</t>
        </is>
      </c>
    </row>
    <row r="294" ht="15.75" customHeight="1" s="303">
      <c r="A294" s="275" t="inlineStr">
        <is>
          <t>КОЛЕСНИКОВА ТЕТЯНА АНАТОЛІЇВНА</t>
        </is>
      </c>
      <c r="B294" s="278" t="n"/>
    </row>
    <row r="295" ht="15.75" customHeight="1" s="303">
      <c r="A295" s="275" t="inlineStr">
        <is>
          <t>КОЛІСНИК КОСТЯНТИН ВАСИЛЬОВИЧ  др. аф.</t>
        </is>
      </c>
      <c r="B295" s="276" t="inlineStr">
        <is>
          <t>https://www.scopus.com/authid/detail.uri?authorId=57190372355</t>
        </is>
      </c>
    </row>
    <row r="296" ht="15.75" customHeight="1" s="303">
      <c r="A296" s="275" t="inlineStr">
        <is>
          <t>КОЛІСНИК МАКСИМ МИКОЛАЙОВИЧ</t>
        </is>
      </c>
      <c r="B296" s="276" t="inlineStr">
        <is>
          <t>https://www.scopus.com/authid/detail.uri?authorId=57217200781</t>
        </is>
      </c>
    </row>
    <row r="297" ht="15.75" customHeight="1" s="303">
      <c r="A297" s="275" t="inlineStr">
        <is>
          <t>КОЛІСНИК ОЛЬГА ВОЛОДИМИРІВНА</t>
        </is>
      </c>
      <c r="B297" s="276" t="inlineStr">
        <is>
          <t>https://www.scopus.com/authid/detail.uri?authorId=57207764576</t>
        </is>
      </c>
    </row>
    <row r="298" ht="15.75" customHeight="1" s="303">
      <c r="A298" s="275" t="inlineStr">
        <is>
          <t>КОЛОВАНОВА ЄВГЕНІЯ ПАВЛІВНА др. афф</t>
        </is>
      </c>
      <c r="B298" s="276" t="inlineStr">
        <is>
          <t>https://www.scopus.com/authid/detail.uri?authorId=57194029246</t>
        </is>
      </c>
    </row>
    <row r="299" ht="15.75" customHeight="1" s="303">
      <c r="A299" s="275" t="inlineStr">
        <is>
          <t>КОЛОСОВА СВІТЛАНА ВАСИЛІВНА</t>
        </is>
      </c>
      <c r="B299" s="276" t="inlineStr">
        <is>
          <t>https://www.scopus.com/authid/detail.uri?authorId=16520547500</t>
        </is>
      </c>
    </row>
    <row r="300" ht="15.75" customHeight="1" s="303">
      <c r="A300" s="275" t="inlineStr">
        <is>
          <t>КОЛОСОВА СВІТЛАНА ВОЛОДИМИРІВНА</t>
        </is>
      </c>
      <c r="B300" s="278" t="n"/>
    </row>
    <row r="301" ht="15.75" customHeight="1" s="303">
      <c r="A301" s="280" t="inlineStr">
        <is>
          <t>КОЛТУН ЮРІЙ МИКОЛАЙОВИЧ</t>
        </is>
      </c>
      <c r="B301" s="276" t="inlineStr">
        <is>
          <t>https://www.scopus.com/authid/detail.uri?authorId=57170510300</t>
        </is>
      </c>
    </row>
    <row r="302" ht="15.75" customHeight="1" s="303">
      <c r="A302" s="286" t="inlineStr">
        <is>
          <t>КОЛЯДЕНКО ЮЛІЯ ЮРІЇВНА</t>
        </is>
      </c>
      <c r="B302" s="276" t="inlineStr">
        <is>
          <t>https://www.scopus.com/authid/detail.uri?authorId=9274738700</t>
        </is>
      </c>
    </row>
    <row r="303" ht="15.75" customHeight="1" s="303">
      <c r="A303" s="275" t="inlineStr">
        <is>
          <t>КОМАРОВА ТЕТЯНА ГЕННАДІЇВНА др. аф.</t>
        </is>
      </c>
      <c r="B303" s="276" t="inlineStr">
        <is>
          <t>https://www.scopus.com/authid/detail.uri?authorId=57200076398</t>
        </is>
      </c>
    </row>
    <row r="304" ht="15.75" customHeight="1" s="303">
      <c r="A304" s="275" t="inlineStr">
        <is>
          <t>КОНОВАЛЕНКО ОКСАНА КОСТЯНТИНІВНА</t>
        </is>
      </c>
      <c r="B304" s="278" t="n"/>
    </row>
    <row r="305" ht="15.75" customHeight="1" s="303">
      <c r="A305" s="275" t="inlineStr">
        <is>
          <t>КОНОВАЛОВ ДМИТРО ОЛЕКСАНДРОВИЧ</t>
        </is>
      </c>
      <c r="B305" s="278" t="n"/>
    </row>
    <row r="306" ht="15.75" customHeight="1" s="303">
      <c r="A306" s="275" t="inlineStr">
        <is>
          <t>КОНОНЕНКО ІРИНА ЮРІЇВНА</t>
        </is>
      </c>
      <c r="B306" s="278" t="n"/>
    </row>
    <row r="307" ht="15.75" customHeight="1" s="303">
      <c r="A307" s="275" t="inlineStr">
        <is>
          <t>КОНЬКОВА ТЕТЯНА МИКОЛАЇВНА</t>
        </is>
      </c>
      <c r="B307" s="278" t="n"/>
    </row>
    <row r="308" ht="15.75" customHeight="1" s="303">
      <c r="A308" s="287" t="inlineStr">
        <is>
          <t>КОПОТЬ МИХАЙЛО АНДРІЙОВИЧ</t>
        </is>
      </c>
      <c r="B308" s="276" t="inlineStr">
        <is>
          <t>https://www.scopus.com/authid/detail.uri?authorId=15769610200</t>
        </is>
      </c>
    </row>
    <row r="309" ht="15.75" customHeight="1" s="303">
      <c r="A309" s="287" t="inlineStr">
        <is>
          <t>КОРАБЛЬОВ МИКОЛА МИХАЙЛОВИЧ</t>
        </is>
      </c>
      <c r="B309" s="276" t="inlineStr">
        <is>
          <t>https://www.scopus.com/authid/detail.uri?authorId=43061153900</t>
        </is>
      </c>
    </row>
    <row r="310" ht="15.75" customHeight="1" s="303">
      <c r="A310" s="287" t="inlineStr">
        <is>
          <t>КОРИТЦЕВ ІГОР ВАСИЛЬОВИЧ</t>
        </is>
      </c>
      <c r="B310" s="276" t="inlineStr">
        <is>
          <t>https://www.scopus.com/authid/detail.uri?authorId=57202800058</t>
        </is>
      </c>
    </row>
    <row r="311" ht="15.75" customHeight="1" s="303">
      <c r="A311" s="280" t="inlineStr">
        <is>
          <t>КОРНІЛОВА ЮЛІЯ БОРИСІВНА</t>
        </is>
      </c>
      <c r="B311" s="278" t="n"/>
    </row>
    <row r="312" ht="15.75" customHeight="1" s="303">
      <c r="A312" s="280" t="inlineStr">
        <is>
          <t>КОРОБКІНА ТЕТЯНА ВОЛОДИМИРІВНА</t>
        </is>
      </c>
      <c r="B312" s="278" t="n"/>
    </row>
    <row r="313" ht="15.75" customHeight="1" s="303">
      <c r="A313" s="275" t="inlineStr">
        <is>
          <t>КОСЕНКО ВІКТОР ВАСИЛЬОВИЧ</t>
        </is>
      </c>
      <c r="B313" s="276" t="inlineStr">
        <is>
          <t>https://www.scopus.com/authid/detail.uri?authorId=57190443921</t>
        </is>
      </c>
    </row>
    <row r="314" ht="15.75" customHeight="1" s="303">
      <c r="A314" s="280" t="inlineStr">
        <is>
          <t>КОСЕНКО НАТАЛІЯ ВІКТОРІВНА</t>
        </is>
      </c>
      <c r="B314" s="276" t="inlineStr">
        <is>
          <t>https://www.scopus.com/authid/detail.uri?authorId=57196219605</t>
        </is>
      </c>
    </row>
    <row r="315" ht="15.75" customHeight="1" s="303">
      <c r="A315" s="280" t="inlineStr">
        <is>
          <t>КОСТІН ДЕНИС ОЛЕКСАНДРОВИЧ</t>
        </is>
      </c>
      <c r="B315" s="278" t="n"/>
    </row>
    <row r="316" ht="15.75" customHeight="1" s="303">
      <c r="A316" s="275" t="inlineStr">
        <is>
          <t>КОСТІН ЮРІЙ ДМИТРОВИЧ</t>
        </is>
      </c>
      <c r="B316" s="276" t="inlineStr">
        <is>
          <t>https://www.scopus.com/authid/detail.uri?authorId=16503537100</t>
        </is>
      </c>
    </row>
    <row r="317" ht="15.75" customHeight="1" s="303">
      <c r="A317" s="275" t="inlineStr">
        <is>
          <t>КОСТРОМИЦЬКИЙ АНДРІЙ ІВАНОВИЧ</t>
        </is>
      </c>
      <c r="B317" s="276" t="inlineStr">
        <is>
          <t>https://www.scopus.com/authid/detail.uri?authorId=35762738600</t>
        </is>
      </c>
    </row>
    <row r="318" ht="15.75" customHeight="1" s="303">
      <c r="A318" s="275" t="inlineStr">
        <is>
          <t>КОФАНОВА ЮЛІЯ ВОЛОДИМИРІВНА</t>
        </is>
      </c>
      <c r="B318" s="278" t="n"/>
    </row>
    <row r="319" ht="15.75" customHeight="1" s="303">
      <c r="A319" s="275" t="inlineStr">
        <is>
          <t>КРАВЕЦЬ НАТАЛЯ СЕРГІЇВНА</t>
        </is>
      </c>
      <c r="B319" s="278" t="n"/>
    </row>
    <row r="320" ht="15.75" customHeight="1" s="303">
      <c r="A320" s="275" t="inlineStr">
        <is>
          <t>КРАВЧЕНКО НАТАЛІЯ ВОЛОДИМИРІВНА</t>
        </is>
      </c>
      <c r="B320" s="278" t="n"/>
    </row>
    <row r="321" ht="15.75" customHeight="1" s="303">
      <c r="A321" s="275" t="inlineStr">
        <is>
          <t>КРАВЧЕНКО СЕРГІЙ ГЕННАДІЙОВИЧ</t>
        </is>
      </c>
      <c r="B321" s="276" t="inlineStr">
        <is>
          <t xml:space="preserve">https://www.scopus.com/authid/detail.uri?authorId=56825322300 </t>
        </is>
      </c>
    </row>
    <row r="322" ht="15.75" customHeight="1" s="303">
      <c r="A322" s="275" t="inlineStr">
        <is>
          <t>КРИВЕНКО СТАНІСЛАВ АНАТОЛІЙОВИЧ</t>
        </is>
      </c>
      <c r="B322" s="276" t="inlineStr">
        <is>
          <t>https://www.scopus.com/authid/detail.uri?authorId=56337811900</t>
        </is>
      </c>
    </row>
    <row r="323" ht="15.75" customHeight="1" s="303">
      <c r="A323" s="280" t="inlineStr">
        <is>
          <t>КРИВОШЕЄВА ГАЛИНА МИКОЛАЇВНА</t>
        </is>
      </c>
      <c r="B323" s="276" t="inlineStr">
        <is>
          <t>https://www.scopus.com/authid/detail.uri?authorId=24341069100</t>
        </is>
      </c>
    </row>
    <row r="324" ht="15.75" customHeight="1" s="303">
      <c r="A324" s="275" t="inlineStr">
        <is>
          <t>КРИВУЛЯ ГЕННАДІЙ ФЕДОРОВИЧ</t>
        </is>
      </c>
      <c r="B324" s="276" t="inlineStr">
        <is>
          <t>https://www.scopus.com/authid/detail.uri?authorId=24483379300</t>
        </is>
      </c>
    </row>
    <row r="325" ht="15.75" customHeight="1" s="303">
      <c r="A325" s="275" t="inlineStr">
        <is>
          <t>КРИНСЬКА НАТАЛІЯ ВОЛОДИМИРІВНА</t>
        </is>
      </c>
      <c r="B325" s="278" t="n"/>
    </row>
    <row r="326" ht="15.75" customHeight="1" s="303">
      <c r="A326" s="275" t="inlineStr">
        <is>
          <t>КРІВЄНЦОВА ОЛЕНА ВОЛОДИМИРІВНА</t>
        </is>
      </c>
      <c r="B326" s="278" t="n"/>
    </row>
    <row r="327" ht="15.75" customHeight="1" s="303">
      <c r="A327" s="275" t="inlineStr">
        <is>
          <t>КРУКОВСЬКИЙ ГЕОРГІЙ ІГОРЕВИЧ</t>
        </is>
      </c>
      <c r="B327" s="278" t="n"/>
    </row>
    <row r="328" ht="15.75" customHeight="1" s="303">
      <c r="A328" s="275" t="inlineStr">
        <is>
          <t>КУДРЯВЦЕВА МАРИНА СЕРГІЇВНА</t>
        </is>
      </c>
      <c r="B328" s="276" t="inlineStr">
        <is>
          <t>https://www.scopus.com/authid/detail.uri?authorId=57207765829</t>
        </is>
      </c>
    </row>
    <row r="329" ht="15.75" customHeight="1" s="303">
      <c r="A329" s="275" t="inlineStr">
        <is>
          <t>КУЗНЕЦОВА ГАННА СЕРГІЇВНА</t>
        </is>
      </c>
      <c r="B329" s="278" t="n"/>
    </row>
    <row r="330" ht="15.75" customHeight="1" s="303">
      <c r="A330" s="275" t="inlineStr">
        <is>
          <t>КУЗНЄЦОВ ЮРІЙ ОЛЕКСІЙОВИЧ</t>
        </is>
      </c>
      <c r="B330" s="276" t="inlineStr">
        <is>
          <t>https://www.scopus.com/authid/detail.uri?authorId=57198208023</t>
        </is>
      </c>
    </row>
    <row r="331" ht="15.75" customHeight="1" s="303">
      <c r="A331" s="275" t="inlineStr">
        <is>
          <t>КУЗЬМІНИХ ЄВГЕНІЯ ДМИТРІВНА</t>
        </is>
      </c>
      <c r="B331" s="276" t="inlineStr">
        <is>
          <t>https://www.scopus.com/authid/detail.uri?authorId=35867981700</t>
        </is>
      </c>
    </row>
    <row r="332" ht="15.75" customHeight="1" s="303">
      <c r="A332" s="275" t="inlineStr">
        <is>
          <t>КУЗЬОМІН ОЛЕКСАНДР ЯКОВИЧ</t>
        </is>
      </c>
      <c r="B332" s="276" t="inlineStr">
        <is>
          <t>https://www.scopus.com/authid/detail.uri?authorId=56557056500</t>
        </is>
      </c>
    </row>
    <row r="333" ht="15.75" customHeight="1" s="303">
      <c r="A333" s="275" t="inlineStr">
        <is>
          <t>КУКОБА АНАТОЛІЙ ВАСИЛЬОВИЧ</t>
        </is>
      </c>
      <c r="B333" s="276" t="inlineStr">
        <is>
          <t>https://www.scopus.com/authid/detail.uri?authorId=6507740585</t>
        </is>
      </c>
    </row>
    <row r="334" ht="15.75" customHeight="1" s="303">
      <c r="A334" s="275" t="inlineStr">
        <is>
          <t>КУЛАК ЕЛЬВІРА МИКОЛАЇВНА</t>
        </is>
      </c>
      <c r="B334" s="276" t="inlineStr">
        <is>
          <t>https://www.scopus.com/authid/detail.uri?authorId=57200259280</t>
        </is>
      </c>
    </row>
    <row r="335" ht="15.75" customHeight="1" s="303">
      <c r="A335" s="275" t="inlineStr">
        <is>
          <t>КУЛІШОВА НОННА ЄВГЕНІВНА</t>
        </is>
      </c>
      <c r="B335" s="276" t="inlineStr">
        <is>
          <t>https://www.scopus.com/authid/detail.uri?authorId=25625157400</t>
        </is>
      </c>
    </row>
    <row r="336" ht="15.75" customHeight="1" s="303">
      <c r="A336" s="275" t="inlineStr">
        <is>
          <t>КУЛЯ ЮЛІЯ ЕДУАРДІВНА</t>
        </is>
      </c>
      <c r="B336" s="276" t="inlineStr">
        <is>
          <t>https://www.scopus.com/authid/detail.uri?authorId=57216484832</t>
        </is>
      </c>
    </row>
    <row r="337" ht="15.75" customHeight="1" s="303">
      <c r="A337" s="275" t="inlineStr">
        <is>
          <t>КУРДЕНКО ОЛЕКСАНДР ВАСИЛЬОВИЧ</t>
        </is>
      </c>
      <c r="B337" s="278" t="n"/>
    </row>
    <row r="338" ht="15.75" customHeight="1" s="303">
      <c r="A338" s="275" t="inlineStr">
        <is>
          <t>КУРСЬКИЙ ЮРІЙ СЕРГІЙОВИЧ</t>
        </is>
      </c>
      <c r="B338" s="276" t="inlineStr">
        <is>
          <t>https://www.scopus.com/authid/detail.uri?authorId=56568556700</t>
        </is>
      </c>
    </row>
    <row r="339" ht="15.75" customHeight="1" s="303">
      <c r="A339" s="275" t="inlineStr">
        <is>
          <t>КУТУЗОВ МИХАЙЛО ЮРІЙОВИЧ</t>
        </is>
      </c>
      <c r="B339" s="278" t="n"/>
    </row>
    <row r="340" ht="15.75" customHeight="1" s="303">
      <c r="A340" s="275" t="inlineStr">
        <is>
          <t>КУХТІН СЕРГІЙ МИХАЙЛОВИЧ</t>
        </is>
      </c>
      <c r="B340" s="276" t="inlineStr">
        <is>
          <t>https://www.scopus.com/authid/detail.uri?authorId=57205163256</t>
        </is>
      </c>
    </row>
    <row r="341" ht="15.75" customHeight="1" s="303">
      <c r="A341" s="275" t="inlineStr">
        <is>
          <t>КУЧУК ГЕОРГІЙ АНАТОЛІЙОВИЧ</t>
        </is>
      </c>
      <c r="B341" s="276" t="inlineStr">
        <is>
          <t>https://www.scopus.com/authid/detail.uri?authorId=57057781300</t>
        </is>
      </c>
    </row>
    <row r="342" ht="15.75" customHeight="1" s="303">
      <c r="A342" s="275" t="inlineStr">
        <is>
          <t>ЛАНОВИЙ ОЛЕКСІЙ ФЕЛІКСОВИЧ</t>
        </is>
      </c>
      <c r="B342" s="278" t="n"/>
    </row>
    <row r="343" ht="15.75" customHeight="1" s="303">
      <c r="A343" s="275" t="inlineStr">
        <is>
          <t>ЛАРЧЕНКО ЛІНА ВІКТОРІВНА</t>
        </is>
      </c>
      <c r="B343" s="276" t="inlineStr">
        <is>
          <t>https://www.scopus.com/authid/detail.uri?authorId=57194415994&amp;amp;eid=2-s2.0-85020027868</t>
        </is>
      </c>
    </row>
    <row r="344" ht="15.75" customHeight="1" s="303">
      <c r="A344" s="275" t="inlineStr">
        <is>
          <t>ЛЕБЕДЕНКО ТЕТЯНА МИКОЛАЇВНА</t>
        </is>
      </c>
      <c r="B344" s="276" t="inlineStr">
        <is>
          <t>https://www.scopus.com/authid/detail.uri?authorId=57188749876</t>
        </is>
      </c>
    </row>
    <row r="345" ht="15.75" customHeight="1" s="303">
      <c r="A345" s="275" t="inlineStr">
        <is>
          <t>ЛЕБЕДЄВ ОЛЕГ ГРИГОРОВИЧ</t>
        </is>
      </c>
      <c r="B345" s="276" t="inlineStr">
        <is>
          <t>https://www.scopus.com/authid/detail.uri?authorId=15069216000</t>
        </is>
      </c>
    </row>
    <row r="346" ht="15.75" customHeight="1" s="303">
      <c r="A346" s="275" t="inlineStr">
        <is>
          <t>ЛЕБЕДЄВА КАТЕРИНА ОЛЕГІВНА</t>
        </is>
      </c>
      <c r="B346" s="278" t="n"/>
    </row>
    <row r="347" ht="15.75" customHeight="1" s="303">
      <c r="A347" s="275" t="inlineStr">
        <is>
          <t>ЛЕБЬОДКІНА АЛЛА ЮРІЇВНА</t>
        </is>
      </c>
      <c r="B347" s="278" t="n"/>
    </row>
    <row r="348" ht="15.75" customHeight="1" s="303">
      <c r="A348" s="275" t="inlineStr">
        <is>
          <t>ЛЕВИКІН ВІКТОР МАКАРОВИЧ</t>
        </is>
      </c>
      <c r="B348" s="276" t="inlineStr">
        <is>
          <t>https://www.scopus.com/authid/detail.uri?authorId=57195480506</t>
        </is>
      </c>
    </row>
    <row r="349" ht="15.75" customHeight="1" s="303">
      <c r="A349" s="275" t="inlineStr">
        <is>
          <t>ЛЕВИКІН ІГОР ВІКТОРОВИЧ</t>
        </is>
      </c>
      <c r="B349" s="276" t="inlineStr">
        <is>
          <t>https://www.scopus.com/authid/detail.uri?authorId=57203150183</t>
        </is>
      </c>
    </row>
    <row r="350" ht="15.75" customHeight="1" s="303">
      <c r="A350" s="275" t="inlineStr">
        <is>
          <t>ЛЕВЧЕНКО. ЄВГЕНІЙ ВАСИЛЬОВИЧ</t>
        </is>
      </c>
      <c r="B350" s="278" t="n"/>
    </row>
    <row r="351" ht="15.75" customHeight="1" s="303">
      <c r="A351" s="275" t="inlineStr">
        <is>
          <t>ЛЕМЕШКО ОЛЕКСАНДР ВІТАЛІЙОВИЧ</t>
        </is>
      </c>
      <c r="B351" s="276" t="inlineStr">
        <is>
          <t>https://www.scopus.com/authid/detail.uri?authorId=24479782800</t>
        </is>
      </c>
    </row>
    <row r="352" ht="15.75" customHeight="1" s="303">
      <c r="A352" s="275" t="inlineStr">
        <is>
          <t>ЛЕОНІДОВ ВОЛОДИМИР ІВАНОВИЧ</t>
        </is>
      </c>
      <c r="B352" s="276" t="inlineStr">
        <is>
          <t>https://www.scopus.com/authid/detail.uri?authorId=6701699223</t>
        </is>
      </c>
    </row>
    <row r="353" ht="15.75" customHeight="1" s="303">
      <c r="A353" s="275" t="inlineStr">
        <is>
          <t>ЛЕПЕЙКО ТЕТЯНА ІВАНІВНА</t>
        </is>
      </c>
      <c r="B353" s="276" t="inlineStr">
        <is>
          <t>https://www.scopus.com/authid/detail.uri?authorId=57188702915</t>
        </is>
      </c>
    </row>
    <row r="354" ht="15.75" customHeight="1" s="303">
      <c r="A354" s="275" t="inlineStr">
        <is>
          <t>ЛЕЩИНСЬКА ІРИНА ОЛЕКСАНДРІВНА</t>
        </is>
      </c>
      <c r="B354" s="288" t="n"/>
    </row>
    <row r="355" ht="15.75" customHeight="1" s="303">
      <c r="A355" s="275" t="inlineStr">
        <is>
          <t>ЛЕЩИНСЬКИЙ ВОЛОДИМИР ОЛЕКСАНДРОВИЧ</t>
        </is>
      </c>
      <c r="B355" s="288" t="n"/>
    </row>
    <row r="356" ht="15.75" customHeight="1" s="303">
      <c r="A356" s="275" t="inlineStr">
        <is>
          <t>ЛЄСНА НАТАЛЯ СОВЄТІВНА</t>
        </is>
      </c>
      <c r="B356" s="276" t="inlineStr">
        <is>
          <t>https://www.scopus.com/authid/detail.uri?authorId=8329670200</t>
        </is>
      </c>
    </row>
    <row r="357" ht="15.75" customHeight="1" s="303">
      <c r="A357" s="275" t="inlineStr">
        <is>
          <t>ЛИКОВ ЮРІЙ ВОЛОДИМИРОВИЧ</t>
        </is>
      </c>
      <c r="B357" s="276" t="inlineStr">
        <is>
          <t>https://www.scopus.com/authid/detail.uri?authorId=57210295053</t>
        </is>
      </c>
    </row>
    <row r="358" ht="15.75" customHeight="1" s="303">
      <c r="A358" s="275" t="inlineStr">
        <is>
          <t>ЛИКОВА ГАННА ОЛЕКСАНДРІВНА</t>
        </is>
      </c>
      <c r="B358" s="288" t="n"/>
    </row>
    <row r="359" ht="15.75" customHeight="1" s="303">
      <c r="A359" s="275" t="inlineStr">
        <is>
          <t>ЛИСАКЕВИЧ ВАЛЕРІЙ ВАЛЕРІЙОВИЧ</t>
        </is>
      </c>
      <c r="B359" s="288" t="n"/>
    </row>
    <row r="360" ht="15.75" customHeight="1" s="303">
      <c r="A360" s="275" t="inlineStr">
        <is>
          <t>ЛИСЕЧКО ВОЛОДИМИР ПЕТРОВИЧ</t>
        </is>
      </c>
      <c r="B360" s="276" t="inlineStr">
        <is>
          <t>https://www.scopus.com/authid/detail.uri?authorId=57195515166&amp;amp;eid=2-s2.0-85028565156</t>
        </is>
      </c>
    </row>
    <row r="361" ht="15.75" customHeight="1" s="303">
      <c r="A361" s="275" t="inlineStr">
        <is>
          <t>ЛИСИЦЬКА ІРИНА ВІКТОРІВНА</t>
        </is>
      </c>
      <c r="B361" s="276" t="inlineStr">
        <is>
          <t>https://www.scopus.com/authid/detail.uri?authorId=57201720899</t>
        </is>
      </c>
    </row>
    <row r="362" ht="15.75" customHeight="1" s="303">
      <c r="A362" s="280" t="inlineStr">
        <is>
          <t>ЛИТВИН ОЛЕГ МИКОЛАЙОВИЧ</t>
        </is>
      </c>
      <c r="B362" s="276" t="inlineStr">
        <is>
          <t>https://www.scopus.com/authid/detail.uri?origin=resultslist&amp;authorId=15071821900&amp;zone=</t>
        </is>
      </c>
    </row>
    <row r="363" ht="15.75" customHeight="1" s="303">
      <c r="A363" s="280" t="inlineStr">
        <is>
          <t>ЛИТВИН ОЛЕКСАНДРА ГРИГОРІВНА</t>
        </is>
      </c>
      <c r="B363" s="276" t="inlineStr">
        <is>
          <t>https://www.scopus.com/authid/detail.uri?authorId=57210568300&amp;amp;eid=2-s2.0-85070895837</t>
        </is>
      </c>
    </row>
    <row r="364" ht="15.75" customHeight="1" s="303">
      <c r="A364" s="280" t="inlineStr">
        <is>
          <t>ЛИТВИНЕНКО АНДРІЙ МИКОЛАЙОВИЧ</t>
        </is>
      </c>
      <c r="B364" s="276" t="inlineStr">
        <is>
          <t>https://www.scopus.com/authid/detail.uri?authorId=57218345552&amp;amp;eid=2-s2.0-85088878961</t>
        </is>
      </c>
    </row>
    <row r="365" ht="15.75" customHeight="1" s="303">
      <c r="A365" s="275" t="inlineStr">
        <is>
          <t>ЛИТВИНОВА ЄВГЕНІЯ ІВАНІВНА</t>
        </is>
      </c>
      <c r="B365" s="276" t="inlineStr">
        <is>
          <t>https://www.scopus.com/authid/detail.uri?authorId=25650378900</t>
        </is>
      </c>
    </row>
    <row r="366" ht="15.75" customHeight="1" s="303">
      <c r="A366" s="275" t="inlineStr">
        <is>
          <t>ЛИХОГРАЙ ВАСИЛЬ ГРИГОРОВИЧ</t>
        </is>
      </c>
      <c r="B366" s="276" t="inlineStr">
        <is>
          <t>https://www.scopus.com/authid/detail.uri?authorId=56115079000</t>
        </is>
      </c>
    </row>
    <row r="367" ht="15.75" customHeight="1" s="303">
      <c r="A367" s="275" t="inlineStr">
        <is>
          <t>ЛІННИК ОЛЕНА ВЯЧЕСЛАВІВНА</t>
        </is>
      </c>
      <c r="B367" s="276" t="inlineStr">
        <is>
          <t>https://www.scopus.com/authid/detail.uri?authorId=57190438040</t>
        </is>
      </c>
    </row>
    <row r="368" ht="15.75" customHeight="1" s="303">
      <c r="A368" s="275" t="inlineStr">
        <is>
          <t>ЛІХАЧОВ СЕРГІЙ ОЛЕКСАНДРОВИЧ</t>
        </is>
      </c>
      <c r="B368" s="288" t="n"/>
    </row>
    <row r="369" ht="15.75" customHeight="1" s="303">
      <c r="A369" s="275" t="inlineStr">
        <is>
          <t>ЛОГВІНОВ ЄВГЕН ЯКОВИЧ</t>
        </is>
      </c>
      <c r="B369" s="288" t="n"/>
    </row>
    <row r="370" ht="15.75" customHeight="1" s="303">
      <c r="A370" s="275" t="inlineStr">
        <is>
          <t>ЛОШАКОВ ВАЛЕРІЙ АНДРІЙОВИЧ</t>
        </is>
      </c>
      <c r="B370" s="276" t="inlineStr">
        <is>
          <t>https://www.scopus.com/authid/detail.uri?authorId=56114952300</t>
        </is>
      </c>
    </row>
    <row r="371" ht="15.75" customHeight="1" s="303">
      <c r="A371" s="275" t="inlineStr">
        <is>
          <t>ЛУКАШОВ СЕРГІЙ АНДРІЙОВИЧ</t>
        </is>
      </c>
      <c r="B371" s="278" t="n"/>
    </row>
    <row r="372" ht="15.75" customHeight="1" s="303">
      <c r="A372" s="275" t="inlineStr">
        <is>
          <t>ЛУК`ЯНОВА ВІКТОРІЯ АНАТОЛІЇВНА</t>
        </is>
      </c>
      <c r="B372" s="278" t="n"/>
    </row>
    <row r="373" ht="15.75" customHeight="1" s="303">
      <c r="A373" s="275" t="inlineStr">
        <is>
          <t>ЛУЧАНІНОВ АНАТОЛІЙ ІВАНОВИЧ</t>
        </is>
      </c>
      <c r="B373" s="276" t="inlineStr">
        <is>
          <t>https://www.scopus.com/authid/detail.uri?authorId=6603667272</t>
        </is>
      </c>
    </row>
    <row r="374" ht="15.75" customHeight="1" s="303">
      <c r="A374" s="275" t="inlineStr">
        <is>
          <t>ЛЮБЧЕНКО ВАЛЕНТИН АНАТОЛІЙОВИЧ</t>
        </is>
      </c>
      <c r="B374" s="278" t="n"/>
    </row>
    <row r="375" ht="15.75" customHeight="1" s="303">
      <c r="A375" s="275" t="inlineStr">
        <is>
          <t>ЛЯПОТА ВІТАЛІЙ МИКОЛАЙОВИЧ</t>
        </is>
      </c>
      <c r="B375" s="278" t="n"/>
    </row>
    <row r="376" ht="15.75" customHeight="1" s="303">
      <c r="A376" s="275" t="inlineStr">
        <is>
          <t>ЛЯШЕНКО ГАЛИНА ЄВГЕНІЇВНА</t>
        </is>
      </c>
      <c r="B376" s="276" t="inlineStr">
        <is>
          <t>https://www.scopus.com/authid/detail.uri?authorId=57203147366</t>
        </is>
      </c>
    </row>
    <row r="377" ht="15.75" customHeight="1" s="303">
      <c r="A377" s="275" t="inlineStr">
        <is>
          <t>ЛЯШЕНКО ОЛЕКСІЙ СЕРГІЙОВИЧ</t>
        </is>
      </c>
      <c r="B377" s="276" t="inlineStr">
        <is>
          <t>https://www.scopus.com/authid/detail.uri?authorId=55658561300</t>
        </is>
      </c>
    </row>
    <row r="378" ht="15.75" customHeight="1" s="303">
      <c r="A378" s="280" t="inlineStr">
        <is>
          <t>МАГДАЛІНА ІГОР ВАЛЕРІЙОВИЧ</t>
        </is>
      </c>
      <c r="B378" s="276" t="inlineStr">
        <is>
          <t>https://www.scopus.com/authid/detail.uri?authorId=57191953930</t>
        </is>
      </c>
    </row>
    <row r="379" ht="15.75" customHeight="1" s="303">
      <c r="A379" s="280" t="inlineStr">
        <is>
          <t>МАЗНИК НАТАЛІЯ ОЛЕКСАНДРІВНА</t>
        </is>
      </c>
      <c r="B379" s="278" t="inlineStr">
        <is>
          <t>https://www.scopus.com/authid/detail.uri?authorId=6507659355</t>
        </is>
      </c>
    </row>
    <row r="380" ht="15.75" customHeight="1" s="303">
      <c r="A380" s="280" t="inlineStr">
        <is>
          <t>МАЗУРОВА ОКСАНА ОЛЕКСІЇВНА</t>
        </is>
      </c>
      <c r="B380" s="278" t="n"/>
    </row>
    <row r="381" ht="15.75" customHeight="1" s="303">
      <c r="A381" s="280" t="inlineStr">
        <is>
          <t>МАЙСТРЕНКО ГАЛИНА ВАЛЕРІЇВНА</t>
        </is>
      </c>
      <c r="B381" s="276" t="inlineStr">
        <is>
          <t>https://www.scopus.com/authid/detail.uri?authorId=16686992800</t>
        </is>
      </c>
    </row>
    <row r="382" ht="15.75" customHeight="1" s="303">
      <c r="A382" s="280" t="inlineStr">
        <is>
          <t>МАКАРОВ ВОЛОДИМИР БОРИСОВИЧ</t>
        </is>
      </c>
      <c r="B382" s="278" t="n"/>
    </row>
    <row r="383" ht="15.75" customHeight="1" s="303">
      <c r="A383" s="280" t="inlineStr">
        <is>
          <t>МАКСИМОВА СВІТЛАНА СВЯТОСЛАВІВНА</t>
        </is>
      </c>
      <c r="B383" s="276" t="inlineStr">
        <is>
          <t>https://www.scopus.com/authid/detail.uri?authorId=57199329065</t>
        </is>
      </c>
    </row>
    <row r="384" ht="15.75" customHeight="1" s="303">
      <c r="A384" s="280" t="inlineStr">
        <is>
          <t>МАЛЄЄВА ІРИНА АНАТОЛІЇВНА</t>
        </is>
      </c>
      <c r="B384" s="278" t="n"/>
    </row>
    <row r="385" ht="15.75" customHeight="1" s="303">
      <c r="A385" s="280" t="inlineStr">
        <is>
          <t>МАЛИК БОРИС ОЛЕКСІЙОВИЧ</t>
        </is>
      </c>
      <c r="B385" s="276" t="inlineStr">
        <is>
          <t>https://www.scopus.com/authid/detail.uri?authorId=57194039729</t>
        </is>
      </c>
    </row>
    <row r="386" ht="15.75" customHeight="1" s="303">
      <c r="A386" s="280" t="inlineStr">
        <is>
          <t>МАЛИК-ЗАМОРІЙ СВІТЛАНА БОРИСІВНА</t>
        </is>
      </c>
      <c r="B386" s="276" t="inlineStr">
        <is>
          <t>https://www.scopus.com/authid/detail.uri?authorId=57194033682</t>
        </is>
      </c>
    </row>
    <row r="387" ht="15.75" customHeight="1" s="303">
      <c r="A387" s="280" t="inlineStr">
        <is>
          <t>МАЛІНІН ОЛЕКСАНДР ПЕТРОВИЧ</t>
        </is>
      </c>
      <c r="B387" s="278" t="n"/>
    </row>
    <row r="388" ht="15.75" customHeight="1" s="303">
      <c r="A388" s="280" t="inlineStr">
        <is>
          <t>МАЛЬКО НАТАЛІЯ ОЛЕКСАНДРІВНА</t>
        </is>
      </c>
      <c r="B388" s="278" t="n"/>
    </row>
    <row r="389" ht="15.75" customHeight="1" s="303">
      <c r="A389" s="280" t="inlineStr">
        <is>
          <t>МАЛЬКОВА ІРИНА АНАТОЛІЇВНА</t>
        </is>
      </c>
      <c r="B389" s="278" t="n"/>
    </row>
    <row r="390" ht="15.75" customHeight="1" s="303">
      <c r="A390" s="275" t="inlineStr">
        <is>
          <t>МАМОНТОВ ОЛЕКСАНДР ВІКТОРОВИЧ</t>
        </is>
      </c>
      <c r="B390" s="276" t="inlineStr">
        <is>
          <t>https://www.scopus.com/authid/detail.uri?authorId=57210358838</t>
        </is>
      </c>
    </row>
    <row r="391" ht="15.75" customHeight="1" s="303">
      <c r="A391" s="275" t="inlineStr">
        <is>
          <t>МАНАКОВ ВОЛОДИМИР ПАВЛОВИЧ</t>
        </is>
      </c>
      <c r="B391" s="276" t="inlineStr">
        <is>
          <t>https://www.scopus.com/authid/detail.uri?authorId=57207767364&amp;amp;eid=2-s2.0-85062839999</t>
        </is>
      </c>
    </row>
    <row r="392" ht="15.75" customHeight="1" s="303">
      <c r="A392" s="275" t="inlineStr">
        <is>
          <t>МАНАКОВА НАТАЛІЯ ОЛЕГІВНА</t>
        </is>
      </c>
      <c r="B392" s="276" t="inlineStr">
        <is>
          <t>https://www.scopus.com/authid/detail.uri?authorId=57192818805&amp;amp;eid=2-s2.0-85062839999</t>
        </is>
      </c>
    </row>
    <row r="393" ht="15.75" customHeight="1" s="303">
      <c r="A393" s="275" t="inlineStr">
        <is>
          <t>МАНЧИНСЬКА НАТАЛІЯ БОРИСІВНА</t>
        </is>
      </c>
      <c r="B393" s="278" t="n"/>
    </row>
    <row r="394" ht="15.75" customHeight="1" s="303">
      <c r="A394" s="275" t="inlineStr">
        <is>
          <t>МАР`ЇН СЕРГІЙ ОЛЕКСАНДРОВИЧ</t>
        </is>
      </c>
      <c r="B394" s="276" t="inlineStr">
        <is>
          <t>https://www.scopus.com/authid/detail.uri?authorId=57217115805&amp;amp;eid=2-s2.0-85086314033</t>
        </is>
      </c>
    </row>
    <row r="395" ht="15.75" customHeight="1" s="303">
      <c r="A395" s="275" t="inlineStr">
        <is>
          <t>МАРКІНА ОЛЬГА ЮРІЇВНА</t>
        </is>
      </c>
      <c r="B395" s="278" t="n"/>
    </row>
    <row r="396" ht="15.75" customHeight="1" s="303">
      <c r="A396" s="280" t="inlineStr">
        <is>
          <t>МАРТИНЧУК ОЛЕКСАНДР ОЛЕКСАНДРОВИЧ</t>
        </is>
      </c>
      <c r="B396" s="276" t="inlineStr">
        <is>
          <t>https://www.scopus.com/authid/detail.uri?authorId=56486147800</t>
        </is>
      </c>
    </row>
    <row r="397" ht="15.75" customHeight="1" s="303">
      <c r="A397" s="280" t="inlineStr">
        <is>
          <t>МАРТИНЮК МИКОЛА МИХАЙЛОВИЧ</t>
        </is>
      </c>
      <c r="B397" s="276" t="inlineStr">
        <is>
          <t>https://www.scopus.com/authid/detail.uri?authorId=6506599920 
https://www.scopus.com/authid/detail.uri?authorId=57190967650</t>
        </is>
      </c>
    </row>
    <row r="398" ht="15.75" customHeight="1" s="303">
      <c r="A398" s="280" t="inlineStr">
        <is>
          <t>МАРТОВИЦЬКИЙ ВІТАЛІЙ ОЛЕКСАНДРОВИЧ</t>
        </is>
      </c>
      <c r="B398" s="276" t="inlineStr">
        <is>
          <t>https://www.scopus.com/authid/detail.uri?authorId=57196940070</t>
        </is>
      </c>
    </row>
    <row r="399" ht="15.75" customHeight="1" s="303">
      <c r="A399" s="275" t="inlineStr">
        <is>
          <t>МАРЧУК АРТЕМ ВОЛОДИМИРОВИЧ</t>
        </is>
      </c>
      <c r="B399" s="276" t="inlineStr">
        <is>
          <t>https://www.scopus.com/authid/detail.uri?authorId=56485457100&amp;amp;eid=2-s2.0-84921317240</t>
        </is>
      </c>
    </row>
    <row r="400" ht="15.75" customHeight="1" s="303">
      <c r="A400" s="275" t="inlineStr">
        <is>
          <t>МАРЧУК ВОЛОДИМИР СТЕПАНОВИЧ</t>
        </is>
      </c>
      <c r="B400" s="288" t="n"/>
    </row>
    <row r="401" ht="15.75" customHeight="1" s="303">
      <c r="A401" s="275" t="inlineStr">
        <is>
          <t>МАТВЄЄВ ДМИТРО ІГОРОВИЧ</t>
        </is>
      </c>
      <c r="B401" s="288" t="n"/>
    </row>
    <row r="402" ht="15.75" customHeight="1" s="303">
      <c r="A402" s="275" t="inlineStr">
        <is>
          <t>МАТВІЄНКО ОЛЬГА ІВАНІВНА</t>
        </is>
      </c>
      <c r="B402" s="276" t="inlineStr">
        <is>
          <t>https://www.scopus.com/authid/detail.uri?authorId=57213836854</t>
        </is>
      </c>
    </row>
    <row r="403" ht="15.75" customHeight="1" s="303">
      <c r="A403" s="275" t="inlineStr">
        <is>
          <t>МАЧЕХІН ЮРІЙ ПАВЛОВИЧ</t>
        </is>
      </c>
      <c r="B403" s="276" t="inlineStr">
        <is>
          <t>https://www.scopus.com/authid/detail.uri?authorId=56403093300</t>
        </is>
      </c>
    </row>
    <row r="404" ht="15.75" customHeight="1" s="303">
      <c r="A404" s="280" t="inlineStr">
        <is>
          <t>МАШТАЛІР ВОЛОДИМИР ПЕТРОВИЧ</t>
        </is>
      </c>
      <c r="B404" s="276" t="inlineStr">
        <is>
          <t>https://www.scopus.com/authid/detail.uri?authorId=6507672782</t>
        </is>
      </c>
    </row>
    <row r="405" ht="15.75" customHeight="1" s="303">
      <c r="A405" s="280" t="inlineStr">
        <is>
          <t>МАШТАЛІР СЕРГІЙ ВОЛОДИМИРОВИЧ</t>
        </is>
      </c>
      <c r="B405" s="276" t="inlineStr">
        <is>
          <t>https://www.scopus.com/authid/detail.uri?authorId=36183980100</t>
        </is>
      </c>
    </row>
    <row r="406" ht="15.75" customHeight="1" s="303">
      <c r="A406" s="280" t="inlineStr">
        <is>
          <t>МЕДВЕДЄВ ЄВГЕН ОЛЕКСАНДРОВИЧ</t>
        </is>
      </c>
      <c r="B406" s="276" t="inlineStr">
        <is>
          <t>https://www.scopus.com/authid/detail.uri?authorId=56114523700</t>
        </is>
      </c>
    </row>
    <row r="407" ht="15.75" customHeight="1" s="303">
      <c r="A407" s="275" t="inlineStr">
        <is>
          <t>МЕЛЬНИК СВІТЛАНА СЕМЕНІВНА</t>
        </is>
      </c>
      <c r="B407" s="288" t="n"/>
    </row>
    <row r="408" ht="15.75" customHeight="1" s="303">
      <c r="A408" s="275" t="inlineStr">
        <is>
          <t>МЕЛЬНИКОВ ОЛЕКСАНДР ФЕДОРОВИЧ</t>
        </is>
      </c>
      <c r="B408" s="288" t="n"/>
    </row>
    <row r="409" ht="15.75" customHeight="1" s="303">
      <c r="A409" s="275" t="inlineStr">
        <is>
          <t>МЕЛЬНИКОВА ОКСАНА АНАТОЛІЇВНА</t>
        </is>
      </c>
      <c r="B409" s="288" t="n"/>
    </row>
    <row r="410" ht="15.75" customHeight="1" s="303">
      <c r="A410" s="275" t="inlineStr">
        <is>
          <t>МЕЛЬНИЧУК МАРИНА ГЕННАДІЇВНА</t>
        </is>
      </c>
      <c r="B410" s="276" t="inlineStr">
        <is>
          <t>https://www.scopus.com/authid/detail.uri?authorId=57202059464</t>
        </is>
      </c>
    </row>
    <row r="411" ht="15.75" customHeight="1" s="303">
      <c r="A411" s="275" t="inlineStr">
        <is>
          <t>МЕЛЬНІКОВА ЛЮБОВ ІВАНІВНА</t>
        </is>
      </c>
      <c r="B411" s="276" t="inlineStr">
        <is>
          <t>https://www.scopus.com/authid/detail.uri?authorId=57216486212</t>
        </is>
      </c>
    </row>
    <row r="412" ht="15.75" customHeight="1" s="303">
      <c r="A412" s="275" t="inlineStr">
        <is>
          <t>МЕЛЬНІКОВА РОКСАНА ВАЛЕРІЇВНА</t>
        </is>
      </c>
      <c r="B412" s="288" t="n"/>
    </row>
    <row r="413" ht="15.75" customHeight="1" s="303">
      <c r="A413" s="280" t="inlineStr">
        <is>
          <t>МЕНЯЙЛО ОЛЕКСАНДР ДМИТРОВИЧ</t>
        </is>
      </c>
      <c r="B413" s="276" t="inlineStr">
        <is>
          <t>https://www.scopus.com/authid/detail.uri?authorId=57207908277</t>
        </is>
      </c>
    </row>
    <row r="414" ht="15.75" customHeight="1" s="303">
      <c r="A414" s="280" t="inlineStr">
        <is>
          <t>МЕРЗЛІКІН АНАТОЛІЙ ОЛЕКСАНДРОВИЧ</t>
        </is>
      </c>
      <c r="B414" s="276" t="inlineStr">
        <is>
          <t>https://www.scopus.com/authid/detail.uri?authorId=57211287503</t>
        </is>
      </c>
    </row>
    <row r="415" ht="15.75" customHeight="1" s="303">
      <c r="A415" s="280" t="inlineStr">
        <is>
          <t xml:space="preserve">МЕРСНІ АМАЛЬ </t>
        </is>
      </c>
      <c r="B415" s="276" t="inlineStr">
        <is>
          <t>https://www.scopus.com/authid/detail.uri?authorId=57194431824</t>
        </is>
      </c>
    </row>
    <row r="416" ht="15.75" customHeight="1" s="303">
      <c r="A416" s="280" t="inlineStr">
        <is>
          <t>МЕХЕДЬКІНА ТЕТЯНА ЯКИМІВНА</t>
        </is>
      </c>
      <c r="B416" s="288" t="n"/>
    </row>
    <row r="417" ht="15.75" customHeight="1" s="303">
      <c r="A417" s="280" t="inlineStr">
        <is>
          <t>МЕШКОВ СЕРГІЙ МИКОЛАЙОВИЧ</t>
        </is>
      </c>
      <c r="B417" s="276" t="inlineStr">
        <is>
          <t>https://www.scopus.com/authid/detail.uri?authorId=8889499100</t>
        </is>
      </c>
    </row>
    <row r="418" ht="15.75" customHeight="1" s="303">
      <c r="A418" s="280" t="inlineStr">
        <is>
          <t>МИЛЮТЧЕНКО ІВАН ОЛЕКСАНДРОВИЧ</t>
        </is>
      </c>
      <c r="B418" s="276" t="inlineStr">
        <is>
          <t>https://www.scopus.com/authid/detail.uri?authorId=9434092100</t>
        </is>
      </c>
    </row>
    <row r="419" ht="15.75" customHeight="1" s="303">
      <c r="A419" s="280" t="inlineStr">
        <is>
          <t>МИТЦЕВА ОЛЬГА СЕРГІЇВНА</t>
        </is>
      </c>
      <c r="B419" s="288" t="n"/>
    </row>
    <row r="420" ht="15.75" customHeight="1" s="303">
      <c r="A420" s="280" t="inlineStr">
        <is>
          <t>МІНУХІН СЕРГІЙ ВОЛОДИМИРОВИЧ</t>
        </is>
      </c>
      <c r="B420" s="276" t="inlineStr">
        <is>
          <t>https://www.scopus.com/authid/detail.uri?authorId=36089205300</t>
        </is>
      </c>
    </row>
    <row r="421" ht="15.75" customHeight="1" s="303">
      <c r="A421" s="280" t="inlineStr">
        <is>
          <t>МІРОШНИЧЕНКО ЛАРИСА ІВАНІВНА</t>
        </is>
      </c>
      <c r="B421" s="288" t="n"/>
    </row>
    <row r="422" ht="15.75" customHeight="1" s="303">
      <c r="A422" s="280" t="inlineStr">
        <is>
          <t>МІХАЛЬ ОЛЕГ ПИЛИПОВИЧ</t>
        </is>
      </c>
      <c r="B422" s="289" t="inlineStr">
        <is>
          <t>https://www.scopus.com/authid/detail.uri?authorId=6506562747</t>
        </is>
      </c>
    </row>
    <row r="423" ht="15.75" customHeight="1" s="303">
      <c r="A423" s="280" t="inlineStr">
        <is>
          <t>МІХНОВ ДМИТРО КІНДРАТОВИЧ</t>
        </is>
      </c>
      <c r="B423" s="276" t="inlineStr">
        <is>
          <t>https://www.scopus.com/authid/detail.uri?authorId=57208083453</t>
        </is>
      </c>
    </row>
    <row r="424" ht="15.75" customHeight="1" s="303">
      <c r="A424" s="280" t="inlineStr">
        <is>
          <t>МІХНОВА АЛІНА ВОЛОДИМИРІВНА</t>
        </is>
      </c>
      <c r="B424" s="276" t="inlineStr">
        <is>
          <t>https://www.scopus.com/authid/detail.uri?authorId=57192542611</t>
        </is>
      </c>
    </row>
    <row r="425" ht="15.75" customHeight="1" s="303">
      <c r="A425" s="280" t="inlineStr">
        <is>
          <t>МІЩЕРЯКОВ ЮРІЙ ВАЛЕНТИНОВИЧ</t>
        </is>
      </c>
      <c r="B425" s="279" t="inlineStr">
        <is>
          <t>https://www.scopus.com/authid/detail.uri?authorId=57203885630&amp;amp;eid=2-s2.0-85053395927</t>
        </is>
      </c>
    </row>
    <row r="426" ht="15.75" customHeight="1" s="303">
      <c r="A426" s="280" t="inlineStr">
        <is>
          <t>МОВА ОЛЕКСІЙ ЮРІЙОВИЧ</t>
        </is>
      </c>
      <c r="B426" s="279" t="inlineStr">
        <is>
          <t>https://www.scopus.com/authid/detail.uri?authorId=55226675100</t>
        </is>
      </c>
    </row>
    <row r="427" ht="15.75" customHeight="1" s="303">
      <c r="A427" s="280" t="inlineStr">
        <is>
          <t>МОВСЕСЯН ЯНА САМВЕЛІВНА</t>
        </is>
      </c>
      <c r="B427" s="289" t="inlineStr">
        <is>
          <t>https://www.scopus.com/authid/detail.uri?authorId=56866413200</t>
        </is>
      </c>
    </row>
    <row r="428" ht="15.75" customHeight="1" s="303">
      <c r="A428" s="280" t="inlineStr">
        <is>
          <t>МОЖАЄВ ОЛЕКСАНДР ОЛЕКСАНДРОВИЧ</t>
        </is>
      </c>
      <c r="B428" s="276" t="inlineStr">
        <is>
          <t>https://www.scopus.com/authid/detail.uri?authorId=57201729490</t>
        </is>
      </c>
    </row>
    <row r="429" ht="15.75" customHeight="1" s="303">
      <c r="A429" s="280" t="inlineStr">
        <is>
          <t>МОРОЗОВА АННА ІВАНІВНА</t>
        </is>
      </c>
      <c r="B429" s="276" t="inlineStr">
        <is>
          <t>https://www.scopus.com/authid/detail.uri?authorId=57209097471</t>
        </is>
      </c>
    </row>
    <row r="430" ht="15.75" customHeight="1" s="303">
      <c r="A430" s="280" t="inlineStr">
        <is>
          <t>МОРОЗОВА ЛАНА ЮРІЇВНА</t>
        </is>
      </c>
      <c r="B430" s="288" t="n"/>
    </row>
    <row r="431" ht="15.75" customHeight="1" s="303">
      <c r="A431" s="280" t="inlineStr">
        <is>
          <t>МОСКАЛЕЦЬ МИКОЛА ВАДИМОВИЧ</t>
        </is>
      </c>
      <c r="B431" s="276" t="inlineStr">
        <is>
          <t>https://www.scopus.com/authid/detail.uri?authorId=57188758923</t>
        </is>
      </c>
    </row>
    <row r="432" ht="15.75" customHeight="1" s="303">
      <c r="A432" s="280" t="inlineStr">
        <is>
          <t>МОЩЕНКО ІННА ОЛЕКСІЇВНА</t>
        </is>
      </c>
      <c r="B432" s="276" t="inlineStr">
        <is>
          <t>https://www.scopus.com/authid/detail.uri?authorId=57189311514</t>
        </is>
      </c>
    </row>
    <row r="433" ht="15.75" customHeight="1" s="303">
      <c r="A433" s="280" t="inlineStr">
        <is>
          <t>МУЗИКА КАТЕРИНА МИКОЛАЇВНА</t>
        </is>
      </c>
      <c r="B433" s="289" t="inlineStr">
        <is>
          <t>https://www.scopus.com/authid/detail.uri?authorId=24399259200</t>
        </is>
      </c>
    </row>
    <row r="434" ht="15.75" customHeight="1" s="303">
      <c r="A434" s="280" t="inlineStr">
        <is>
          <t>МУРАДОВА ВЮСАЛЯ ХУДАШІРІН КИЗИ</t>
        </is>
      </c>
      <c r="B434" s="276" t="inlineStr">
        <is>
          <t>https://www.scopus.com/authid/detail.uri?authorId=57216296346</t>
        </is>
      </c>
    </row>
    <row r="435" ht="15.75" customHeight="1" s="303">
      <c r="A435" s="280" t="inlineStr">
        <is>
          <t>МУРЗАБУЛАТОВА ОЛЕНА ВЯЧЕСЛАВІВНА</t>
        </is>
      </c>
      <c r="B435" s="288" t="n"/>
    </row>
    <row r="436" ht="15.75" customHeight="1" s="303">
      <c r="A436" s="280" t="inlineStr">
        <is>
          <t>МУСІЄНКО ВІКТОРІЯ ОЛЕГІВНА</t>
        </is>
      </c>
      <c r="B436" s="276" t="inlineStr">
        <is>
          <t>https://www.scopus.com/authid/detail.uri?authorId=57208036711&amp;amp;eid=2-s2.0-85063626374</t>
        </is>
      </c>
    </row>
    <row r="437" ht="15.75" customHeight="1" s="303">
      <c r="A437" s="280" t="inlineStr">
        <is>
          <t>МЯГКИЙ ОЛЕКСАНДР ВАЛЕРІЙОВИЧ</t>
        </is>
      </c>
      <c r="B437" s="276" t="inlineStr">
        <is>
          <t>https://www.scopus.com/authid/detail.uri?origin=resultslist&amp;authorId=57194714030</t>
        </is>
      </c>
    </row>
    <row r="438" ht="15.75" customHeight="1" s="303">
      <c r="A438" s="280" t="inlineStr">
        <is>
          <t>НАЗАРЕНКО ВОЛОДИМИР АНАТОЛІЙОВИЧ</t>
        </is>
      </c>
      <c r="B438" s="276" t="inlineStr">
        <is>
          <t>https://www.scopus.com/authid/detail.uri?authorId=7101884027</t>
        </is>
      </c>
    </row>
    <row r="439" ht="15.75" customHeight="1" s="303">
      <c r="A439" s="280" t="inlineStr">
        <is>
          <t>НАЗАРОВ ОЛЕКСІЙ СЕРГІЙОВИЧ</t>
        </is>
      </c>
      <c r="B439" s="288" t="n"/>
    </row>
    <row r="440" ht="15.75" customHeight="1" s="303">
      <c r="A440" s="280" t="inlineStr">
        <is>
          <t>НАЗАРОВА НАТАЛІЯ ВІКТОРІВНА</t>
        </is>
      </c>
      <c r="B440" s="288" t="n"/>
    </row>
    <row r="441" ht="15.75" customHeight="1" s="303">
      <c r="A441" s="280" t="inlineStr">
        <is>
          <t>НАКОНЕЧНИЙ МИХАЙЛО ВАСИЛЬОВИЧ</t>
        </is>
      </c>
      <c r="B441" s="288" t="n"/>
    </row>
    <row r="442" ht="15.75" customHeight="1" s="303">
      <c r="A442" s="280" t="inlineStr">
        <is>
          <t>НАУМЕЙКО ІГОР ВОЛОДИМИРОВИЧ</t>
        </is>
      </c>
      <c r="B442" s="288" t="n"/>
    </row>
    <row r="443" ht="15.75" customHeight="1" s="303">
      <c r="A443" s="280" t="inlineStr">
        <is>
          <t>НЕВЗОРОВА ОЛЕНА СЕРГІЇВНА</t>
        </is>
      </c>
      <c r="B443" s="276" t="inlineStr">
        <is>
          <t>https://www.scopus.com/authid/detail.uri?authorId=56485978800</t>
        </is>
      </c>
    </row>
    <row r="444" ht="15.75" customHeight="1" s="303">
      <c r="A444" s="280" t="inlineStr">
        <is>
          <t>НЕВЛЮДОВ ІГОР ШАКИРОВИЧ</t>
        </is>
      </c>
      <c r="B444" s="276" t="inlineStr">
        <is>
          <t>https://www.scopus.com/authid/detail.uri?authorId=57216434058</t>
        </is>
      </c>
    </row>
    <row r="445" ht="15.75" customHeight="1" s="303">
      <c r="A445" s="280" t="inlineStr">
        <is>
          <t>НЕВЛЮДОВА ВІКТОРІЯ ВАЛЕРІЇВНА</t>
        </is>
      </c>
      <c r="B445" s="289" t="inlineStr">
        <is>
          <t>https://www.scopus.com/authid/detail.uri?authorId=57216439548</t>
        </is>
      </c>
    </row>
    <row r="446" ht="15.75" customHeight="1" s="303">
      <c r="A446" s="280" t="inlineStr">
        <is>
          <t>НЕМЧЕНКО ВОЛОДИМИР ПЕТРОВИЧ</t>
        </is>
      </c>
      <c r="B446" s="288" t="n"/>
    </row>
    <row r="447" ht="15.75" customHeight="1" s="303">
      <c r="A447" s="280" t="inlineStr">
        <is>
          <t>НЕОФІТНИЙ МИХАЙЛО ВАСИЛЬОВИЧ</t>
        </is>
      </c>
      <c r="B447" s="289" t="inlineStr">
        <is>
          <t>https://www.scopus.com/authid/detail.uri?authorId=57207762383</t>
        </is>
      </c>
    </row>
    <row r="448" ht="15.75" customHeight="1" s="303">
      <c r="A448" s="280" t="inlineStr">
        <is>
          <t>НЕРУХ ОЛЕКСАНДР ГЕОРГІЙОВИЧ</t>
        </is>
      </c>
      <c r="B448" s="276" t="inlineStr">
        <is>
          <t>https://www.scopus.com/authid/detail.uri?authorId=7003848906</t>
        </is>
      </c>
    </row>
    <row r="449" ht="15.75" customHeight="1" s="303">
      <c r="A449" s="280" t="inlineStr">
        <is>
          <t>НЕФЬОДОВ ЛЕОНІД ІВАНОВИЧ</t>
        </is>
      </c>
      <c r="B449" s="288" t="n"/>
    </row>
    <row r="450" ht="15.75" customHeight="1" s="303">
      <c r="A450" s="280" t="inlineStr">
        <is>
          <t>НЕЧИПОРЕНКО АЛІНА СЕРГІЇВНА</t>
        </is>
      </c>
      <c r="B450" s="276" t="inlineStr">
        <is>
          <t>https://www.scopus.com/authid/detail.uri?authorId=57189386760</t>
        </is>
      </c>
    </row>
    <row r="451" ht="15.75" customHeight="1" s="303">
      <c r="A451" s="280" t="inlineStr">
        <is>
          <t>НІКІТЕНКО ОЛЕКСАНДР МИКОЛАЙОВИЧ</t>
        </is>
      </c>
      <c r="B451" s="276" t="inlineStr">
        <is>
          <t>https://www.scopus.com/authid/detail.uri?authorId=6603023430</t>
        </is>
      </c>
    </row>
    <row r="452" ht="15.75" customHeight="1" s="303">
      <c r="A452" s="280" t="inlineStr">
        <is>
          <t>НІКІТІНА ЛЮДМИЛА ОЛЕКСІЇВНА</t>
        </is>
      </c>
      <c r="B452" s="288" t="n"/>
    </row>
    <row r="453" ht="15.75" customHeight="1" s="303">
      <c r="A453" s="280" t="inlineStr">
        <is>
          <t>НОВІКОВ ОЛЕКСІЙ ВАЛЕНТИНОВИЧ</t>
        </is>
      </c>
      <c r="B453" s="288" t="n"/>
    </row>
    <row r="454" ht="15.75" customHeight="1" s="303">
      <c r="A454" s="280" t="inlineStr">
        <is>
          <t>НОВІКОВ ЮРІЙ СЕРГІЙОВИЧ</t>
        </is>
      </c>
      <c r="B454" s="288" t="n"/>
    </row>
    <row r="455" ht="15.75" customHeight="1" s="303">
      <c r="A455" s="280" t="inlineStr">
        <is>
          <t>НОВОСЕЛОВ СЕРГІЙ ПАВЛОВИЧ</t>
        </is>
      </c>
      <c r="B455" s="289" t="inlineStr">
        <is>
          <t>https://www.scopus.com/authid/detail.uri?authorId=57201604404</t>
        </is>
      </c>
    </row>
    <row r="456" ht="15.75" customHeight="1" s="303">
      <c r="A456" s="280" t="inlineStr">
        <is>
          <t>НОРІК ЛАРИСА ОЛЕКСІЇВНА</t>
        </is>
      </c>
      <c r="B456" s="288" t="n"/>
    </row>
    <row r="457" ht="15.75" customHeight="1" s="303">
      <c r="A457" s="280" t="inlineStr">
        <is>
          <t>НОСАТОВА ВІТАЛІЯ МИКОЛАЇВНА</t>
        </is>
      </c>
      <c r="B457" s="288" t="n"/>
    </row>
    <row r="458" ht="15.75" customHeight="1" s="303">
      <c r="A458" s="280" t="inlineStr">
        <is>
          <t>НОСИК АНДРІЙ МИХАЙЛОВИЧ</t>
        </is>
      </c>
      <c r="B458" s="288" t="n"/>
    </row>
    <row r="459" ht="15.75" customHeight="1" s="303">
      <c r="A459" s="280" t="inlineStr">
        <is>
          <t>НОСИРЄВА ОЛЕНА ВАЛЕРІЇВНА</t>
        </is>
      </c>
      <c r="B459" s="288" t="n"/>
    </row>
    <row r="460" ht="15.75" customHeight="1" s="303">
      <c r="A460" s="280" t="inlineStr">
        <is>
          <t>НОСОВА ТЕТЯНА ВIТАЛIЇВНА</t>
        </is>
      </c>
      <c r="B460" s="276" t="inlineStr">
        <is>
          <t>https://www.scopus.com/authid/detail.uri?authorId=57208026679</t>
        </is>
      </c>
    </row>
    <row r="461" ht="15.75" customHeight="1" s="303">
      <c r="A461" s="280" t="inlineStr">
        <is>
          <t>НОСОВА ЯНА ВІТАЛІЇВНА</t>
        </is>
      </c>
      <c r="B461" s="276" t="inlineStr">
        <is>
          <t>https://www.scopus.com/authid/detail.uri?authorId=57105743600</t>
        </is>
      </c>
    </row>
    <row r="462" ht="15.75" customHeight="1" s="303">
      <c r="A462" s="280" t="inlineStr">
        <is>
          <t>ОБОД ІВАН ІВАНОВИЧ</t>
        </is>
      </c>
      <c r="B462" s="276" t="inlineStr">
        <is>
          <t>https://www.scopus.com/authid/detail.uri?authorId=6602185126</t>
        </is>
      </c>
    </row>
    <row r="463" ht="15.75" customHeight="1" s="303">
      <c r="A463" s="280" t="inlineStr">
        <is>
          <t>ОВЕЗГЕЛЬДИЄВ АТА ОРАЗГЕЛЬДИЙОВИЧ</t>
        </is>
      </c>
      <c r="B463" s="276" t="inlineStr">
        <is>
          <t>https://www.scopus.com/authid/detail.uri?authorId=9533618500</t>
        </is>
      </c>
    </row>
    <row r="464" ht="15.75" customHeight="1" s="303">
      <c r="A464" s="280" t="inlineStr">
        <is>
          <t>ОВСЮЧЕНКО ЮРІЙ ВІКТОРОВИЧ</t>
        </is>
      </c>
      <c r="B464" s="288" t="n"/>
    </row>
    <row r="465" ht="15.75" customHeight="1" s="303">
      <c r="A465" s="280" t="inlineStr">
        <is>
          <t>ОВЧАРЕНКО. КОСТЯНТИН СЕРГІЙОВИЧ</t>
        </is>
      </c>
      <c r="B465" s="288" t="n"/>
    </row>
    <row r="466" ht="15.75" customHeight="1" s="303">
      <c r="A466" s="280" t="inlineStr">
        <is>
          <t>ОГАР ВАЛЕРІЙ ІВАНОВИЧ</t>
        </is>
      </c>
      <c r="B466" s="290" t="inlineStr">
        <is>
          <t>https://www.scopus.com/authid/detail.uri?authorId=6506997466</t>
        </is>
      </c>
    </row>
    <row r="467" ht="15.75" customHeight="1" s="303">
      <c r="A467" s="280" t="inlineStr">
        <is>
          <t>ОДАРЕНКО ЄВГЕН МИКОЛАЙОВИЧ</t>
        </is>
      </c>
      <c r="B467" s="290" t="inlineStr">
        <is>
          <t>https://www.scopus.com/authid/detail.uri?authorId=55940519400</t>
        </is>
      </c>
    </row>
    <row r="468" ht="15.75" customHeight="1" s="303">
      <c r="A468" s="280" t="inlineStr">
        <is>
          <t>ОЗЕРСЬКА ГАННА ВЯЧЕСЛАВІВНА</t>
        </is>
      </c>
      <c r="B468" s="288" t="n"/>
    </row>
    <row r="469" ht="15.75" customHeight="1" s="303">
      <c r="A469" s="280" t="inlineStr">
        <is>
          <t>ОЛЕЙНІКОВ АНАТОЛІЙ МИКОЛАЙОВИЧ</t>
        </is>
      </c>
      <c r="B469" s="290" t="inlineStr">
        <is>
          <t>https://www.scopus.com/authid/detail.uri?authorId=6603248549</t>
        </is>
      </c>
    </row>
    <row r="470" ht="15.75" customHeight="1" s="303">
      <c r="A470" s="280" t="inlineStr">
        <is>
          <t>ОЛЕЙНІКОВ ВОЛОДИМИР МИКОЛАЙОВИЧ</t>
        </is>
      </c>
      <c r="B470" s="290" t="inlineStr">
        <is>
          <t>https://www.scopus.com/authid/detail.uri?authorId=9535153800</t>
        </is>
      </c>
    </row>
    <row r="471" ht="15.75" customHeight="1" s="303">
      <c r="A471" s="280" t="inlineStr">
        <is>
          <t>ОЛЕЙНІКОВА ОЛЕНА ІВАНІВНА</t>
        </is>
      </c>
      <c r="B471" s="290" t="inlineStr">
        <is>
          <t>https://www.scopus.com/authid/detail.uri?authorId=57008903400</t>
        </is>
      </c>
    </row>
    <row r="472" ht="15.75" customHeight="1" s="303">
      <c r="A472" s="280" t="inlineStr">
        <is>
          <t>ОЛЕКСАНДРОВ ЮРІЙ МИКОЛАЙОВИЧ</t>
        </is>
      </c>
      <c r="B472" s="290" t="inlineStr">
        <is>
          <t>https://www.scopus.com/authid/detail.uri?authorId=7006546248</t>
        </is>
      </c>
    </row>
    <row r="473" ht="15.75" customHeight="1" s="303">
      <c r="A473" s="280" t="inlineStr">
        <is>
          <t>ОЛЕШКО ІННА ВІКТОРІВНА</t>
        </is>
      </c>
      <c r="B473" s="288" t="n"/>
    </row>
    <row r="474" ht="15.75" customHeight="1" s="303">
      <c r="A474" s="280" t="inlineStr">
        <is>
          <t>ОЛІЗАРЕНКО СЕРГІЙ АНАТОЛІЙОВИЧ</t>
        </is>
      </c>
      <c r="B474" s="288" t="n"/>
    </row>
    <row r="475" ht="15.75" customHeight="1" s="303">
      <c r="A475" s="280" t="inlineStr">
        <is>
          <t>ОЛІЙНИК ОЛЕКСАНДР ОЛЕКСАНДРОВИЧ</t>
        </is>
      </c>
      <c r="B475" s="288" t="n"/>
    </row>
    <row r="476" ht="15.75" customHeight="1" s="303">
      <c r="A476" s="280" t="inlineStr">
        <is>
          <t>ОЛІЙНИК ОЛЕНА ВОЛОДИМИРІВНА</t>
        </is>
      </c>
      <c r="B476" s="288" t="n"/>
    </row>
    <row r="477" ht="15.75" customHeight="1" s="303">
      <c r="A477" s="280" t="inlineStr">
        <is>
          <t>ОЛІЙНИКОВ РОМАН ВАСИЛЬОВИЧ</t>
        </is>
      </c>
      <c r="B477" s="290" t="inlineStr">
        <is>
          <t>https://www.scopus.com/authid/detail.uri?authorId=36104503000</t>
        </is>
      </c>
    </row>
    <row r="478" ht="15.75" customHeight="1" s="303">
      <c r="A478" s="280" t="inlineStr">
        <is>
          <t>ОМАРОВ МУРАД АНВЕР ОГЛИ</t>
        </is>
      </c>
      <c r="B478" s="290" t="inlineStr">
        <is>
          <t>https://www.scopus.com/authid/detail.uri?authorId=55659255500</t>
        </is>
      </c>
    </row>
    <row r="479" ht="15.75" customHeight="1" s="303">
      <c r="A479" s="280" t="inlineStr">
        <is>
          <t>ОМАРОВ ШАХІН АНВЕР ОГЛИ</t>
        </is>
      </c>
      <c r="B479" s="288" t="n"/>
    </row>
    <row r="480" ht="15.75" customHeight="1" s="303">
      <c r="A480" s="280" t="inlineStr">
        <is>
          <t>ОМЕЛЬЧЕНКО АНАТОЛІЙ ВАСИЛЬОВИЧ</t>
        </is>
      </c>
      <c r="B480" s="290" t="inlineStr">
        <is>
          <t>https://www.scopus.com/authid/detail.uri?authorId=24723271500</t>
        </is>
      </c>
    </row>
    <row r="481" ht="15.75" customHeight="1" s="303">
      <c r="A481" s="280" t="inlineStr">
        <is>
          <t>ОМЕЛЬЧЕНКО ВІКТОРІЯ ВІКТОРІВНА</t>
        </is>
      </c>
      <c r="B481" s="288" t="n"/>
    </row>
    <row r="482" ht="15.75" customHeight="1" s="303">
      <c r="A482" s="280" t="inlineStr">
        <is>
          <t>ОМЕЛЬЧЕНКО СЕРГІЙ ВАСИЛЬОВИЧ</t>
        </is>
      </c>
      <c r="B482" s="288" t="n"/>
    </row>
    <row r="483" ht="15.75" customHeight="1" s="303">
      <c r="A483" s="280" t="inlineStr">
        <is>
          <t>ОНИЩЕНКО АНДРІЙ АНАТОЛІЙОВИЧ</t>
        </is>
      </c>
      <c r="B483" s="290" t="inlineStr">
        <is>
          <t>https://www.scopus.com/authid/detail.uri?authorId=56825402600</t>
        </is>
      </c>
    </row>
    <row r="484" ht="15.75" customHeight="1" s="303">
      <c r="A484" s="280" t="inlineStr">
        <is>
          <t>ОНИЩЕНКО КОСТЯНТИН ГЕОРГІЙОВИЧ</t>
        </is>
      </c>
      <c r="B484" s="290" t="inlineStr">
        <is>
          <t>https://www.scopus.com/authid/detail.uri?authorId=57209338164</t>
        </is>
      </c>
    </row>
    <row r="485" ht="15.75" customHeight="1" s="303">
      <c r="A485" s="280" t="inlineStr">
        <is>
          <t>ОРЕЛ РОМАН ПЕТРОВИЧ</t>
        </is>
      </c>
      <c r="B485" s="290" t="inlineStr">
        <is>
          <t>https://www.scopus.com/authid/detail.uri?authorId=57192680688</t>
        </is>
      </c>
    </row>
    <row r="486" ht="15.75" customHeight="1" s="303">
      <c r="A486" s="280" t="inlineStr">
        <is>
          <t>ОРШАЦЬКА НАТАЛЯ ВОЛОДИМИРІВНА</t>
        </is>
      </c>
      <c r="B486" s="288" t="n"/>
    </row>
    <row r="487" ht="15.75" customHeight="1" s="303">
      <c r="A487" s="280" t="inlineStr">
        <is>
          <t>ОСИКА ОЛЕКСАНДР ФЕДОРОВИЧ</t>
        </is>
      </c>
      <c r="B487" s="290" t="inlineStr">
        <is>
          <t>https://www.scopus.com/authid/detail.uri?authorId=7801330008</t>
        </is>
      </c>
    </row>
    <row r="488" ht="15.75" customHeight="1" s="303">
      <c r="A488" s="280" t="inlineStr">
        <is>
          <t>ОСІПОВ ВІКТОР МИКОЛАЙОВИЧ</t>
        </is>
      </c>
      <c r="B488" s="288" t="n"/>
    </row>
    <row r="489" ht="15.75" customHeight="1" s="303">
      <c r="A489" s="280" t="inlineStr">
        <is>
          <t>ПАВЛЕНКО ЄВГЕН ПЕТРОВИЧ</t>
        </is>
      </c>
      <c r="B489" s="288" t="n"/>
    </row>
    <row r="490" ht="15.75" customHeight="1" s="303">
      <c r="A490" s="280" t="inlineStr">
        <is>
          <t>ПАВЛЕНКО ЮРІЙ ФЕДОРОВИЧ</t>
        </is>
      </c>
      <c r="B490" s="288" t="n"/>
    </row>
    <row r="491" ht="15.75" customHeight="1" s="303">
      <c r="A491" s="280" t="inlineStr">
        <is>
          <t>ПАВЛОВ ПАВЛО ФЕДОРОВИЧ</t>
        </is>
      </c>
      <c r="B491" s="290" t="inlineStr">
        <is>
          <t>https://www.scopus.com/authid/detail.uri?authorId=7102831556</t>
        </is>
      </c>
    </row>
    <row r="492" ht="15.75" customHeight="1" s="303">
      <c r="A492" s="280" t="inlineStr">
        <is>
          <t>ПАВЛОВА НАТАЛЯ ВІТАЛІЇВНА</t>
        </is>
      </c>
      <c r="B492" s="288" t="n"/>
    </row>
    <row r="493" ht="15.75" customHeight="1" s="303">
      <c r="A493" s="280" t="inlineStr">
        <is>
          <t>ПАЛАГІН ВІКТОР АНДРІЙОВИЧ</t>
        </is>
      </c>
      <c r="B493" s="290" t="inlineStr">
        <is>
          <t>https://www.scopus.com/authid/detail.uri?authorId=24462357100</t>
        </is>
      </c>
    </row>
    <row r="494" ht="15.75" customHeight="1" s="303">
      <c r="A494" s="280" t="inlineStr">
        <is>
          <t>ПАЛАМАРЧУК ОЛЕНА ВАЛЕРІЇВНА</t>
        </is>
      </c>
      <c r="B494" s="288" t="n"/>
    </row>
    <row r="495" ht="15.75" customHeight="1" s="303">
      <c r="A495" s="280" t="inlineStr">
        <is>
          <t>ПАНАСОВСЬКА ЮЛІЯ ВАЛЕРІЇВНА</t>
        </is>
      </c>
      <c r="B495" s="288" t="n"/>
    </row>
    <row r="496" ht="15.75" customHeight="1" s="303">
      <c r="A496" s="280" t="inlineStr">
        <is>
          <t>ПАНКРАТОВ ОЛЕКСАНДР ВІКТОРОВИЧ</t>
        </is>
      </c>
      <c r="B496" s="290" t="inlineStr">
        <is>
          <t>https://www.scopus.com/authid/detail.uri?authorId=7006145081</t>
        </is>
      </c>
    </row>
    <row r="497" ht="15.75" customHeight="1" s="303">
      <c r="A497" s="280" t="inlineStr">
        <is>
          <t>ПАНКРАТОВА ЮЛІЯ ЄВГЕНІЇВНА</t>
        </is>
      </c>
      <c r="B497" s="290" t="inlineStr">
        <is>
          <t>https://www.scopus.com/authid/detail.uri?authorId=57207256297</t>
        </is>
      </c>
    </row>
    <row r="498" ht="15.75" customHeight="1" s="303">
      <c r="A498" s="280" t="inlineStr">
        <is>
          <t>ПАНФЬОРОВА ІРИНА ЮРІЇВНА</t>
        </is>
      </c>
      <c r="B498" s="290" t="inlineStr">
        <is>
          <t>https://www.scopus.com/authid/detail.uri?authorId=57200823898</t>
        </is>
      </c>
    </row>
    <row r="499" ht="15.75" customHeight="1" s="303">
      <c r="A499" s="280" t="inlineStr">
        <is>
          <t>ПАНЧЕНКО ОЛЕКСАНДР ЮРІЙОВИЧ</t>
        </is>
      </c>
      <c r="B499" s="290" t="inlineStr">
        <is>
          <t>https://www.scopus.com/authid/detail.uri?authorId=55568512035</t>
        </is>
      </c>
    </row>
    <row r="500" ht="15.75" customHeight="1" s="303">
      <c r="A500" s="280" t="inlineStr">
        <is>
          <t>ПАРАМОНОВ АНТОН КОСТЯНТИНОВИЧ</t>
        </is>
      </c>
      <c r="B500" s="288" t="n"/>
    </row>
    <row r="501" ht="15.75" customHeight="1" s="303">
      <c r="A501" s="280" t="inlineStr">
        <is>
          <t>ПАРТИКА СТАНІСЛАВ ОЛЕКСАНДРОВИЧ</t>
        </is>
      </c>
      <c r="B501" s="290" t="inlineStr">
        <is>
          <t>https://www.scopus.com/authid/detail.uri?authorId=57204560890</t>
        </is>
      </c>
    </row>
    <row r="502" ht="15.75" customHeight="1" s="303">
      <c r="A502" s="280" t="inlineStr">
        <is>
          <t>ПАРФЬОНОВА ОКСАНА ВАДИМІВНА</t>
        </is>
      </c>
      <c r="B502" s="288" t="n"/>
    </row>
    <row r="503" ht="15.75" customHeight="1" s="303">
      <c r="A503" s="280" t="inlineStr">
        <is>
          <t>ПАСТУШЕНКО МИКОЛА САВЕЛІЙОВИЧ</t>
        </is>
      </c>
      <c r="B503" s="290" t="inlineStr">
        <is>
          <t>https://www.scopus.com/authid/detail.uri?authorId=57194029567</t>
        </is>
      </c>
    </row>
    <row r="504" ht="15.75" customHeight="1" s="303">
      <c r="A504" s="280" t="inlineStr">
        <is>
          <t>ПАХАЛКОВА-СОІЧ ТЕТЯНА ВОЛОДИМИРІВНА</t>
        </is>
      </c>
      <c r="B504" s="288" t="n"/>
    </row>
    <row r="505" ht="15.75" customHeight="1" s="303">
      <c r="A505" s="280" t="inlineStr">
        <is>
          <t>ПАХОМОВ ЮРІЙ ВАСИЛЬОВИЧ</t>
        </is>
      </c>
      <c r="B505" s="288" t="n"/>
    </row>
    <row r="506" ht="15.75" customHeight="1" s="303">
      <c r="A506" s="291" t="inlineStr">
        <is>
          <t>ПАЩЕНКО ОЛЕКСІЙ ГЕОРГІЙОВИЧ</t>
        </is>
      </c>
      <c r="B506" s="290" t="inlineStr">
        <is>
          <t>https://www.scopus.com/authid/detail.uri?authorId=15731749700</t>
        </is>
      </c>
    </row>
    <row r="507" ht="15.75" customHeight="1" s="303">
      <c r="A507" s="291" t="inlineStr">
        <is>
          <t>ПЕРЕДЕРІЙ СЕРГІЙ ВАДИМОВИЧ</t>
        </is>
      </c>
      <c r="B507" s="288" t="n"/>
    </row>
    <row r="508" ht="15.75" customHeight="1" s="303">
      <c r="A508" s="291" t="inlineStr">
        <is>
          <t>ПЕРЕПЕЛИЦЯ КИРИЛО ЮРІЙОВИЧ</t>
        </is>
      </c>
      <c r="B508" s="288" t="n"/>
    </row>
    <row r="509" ht="15.75" customHeight="1" s="303">
      <c r="A509" s="280" t="inlineStr">
        <is>
          <t>ПЕРЕСАДА ОЛЕНА ВАСИЛІВНА</t>
        </is>
      </c>
      <c r="B509" s="290" t="inlineStr">
        <is>
          <t>https://www.scopus.com/authid/detail.uri?authorId=57208035034</t>
        </is>
      </c>
    </row>
    <row r="510" ht="15.75" customHeight="1" s="303">
      <c r="A510" s="280" t="inlineStr">
        <is>
          <t>ПЕРОВА ІРИНА ГЕННАДIЇВНА</t>
        </is>
      </c>
      <c r="B510" s="290" t="inlineStr">
        <is>
          <t>https://www.scopus.com/authid/detail.uri?authorId=57189383519</t>
        </is>
      </c>
    </row>
    <row r="511" ht="15.75" customHeight="1" s="303">
      <c r="A511" s="280" t="inlineStr">
        <is>
          <t>ПЕТРЕНКО ОЛЬГА ЄВГЕНІВНА</t>
        </is>
      </c>
      <c r="B511" s="288" t="n"/>
    </row>
    <row r="512" ht="15.75" customHeight="1" s="303">
      <c r="A512" s="280" t="inlineStr">
        <is>
          <t>ПЕТРОВ КОСТЯНТИН ЕДУАРДОВИЧ</t>
        </is>
      </c>
      <c r="B512" s="290" t="inlineStr">
        <is>
          <t>https://www.scopus.com/authid/detail.uri?authorId=9533889000</t>
        </is>
      </c>
    </row>
    <row r="513" ht="15.75" customHeight="1" s="303">
      <c r="A513" s="280" t="inlineStr">
        <is>
          <t>ПЕТРОВА РОКСАНА ВАДИМІВНА</t>
        </is>
      </c>
      <c r="B513" s="290" t="inlineStr">
        <is>
          <t>https://www.scopus.com/authid/detail.uri?authorId=57209099716</t>
        </is>
      </c>
    </row>
    <row r="514" ht="15.75" customHeight="1" s="303">
      <c r="A514" s="280" t="inlineStr">
        <is>
          <t>ПИСЬМЕНЕЦЬКИЙ ВІКТОР ОЛЕКСАНДРОВИЧ</t>
        </is>
      </c>
      <c r="B514" s="290" t="inlineStr">
        <is>
          <t>https://www.scopus.com/authid/detail.uri?authorId=35763209300</t>
        </is>
      </c>
    </row>
    <row r="515" ht="15.75" customHeight="1" s="303">
      <c r="A515" s="280" t="inlineStr">
        <is>
          <t>ПЛОТНІКОВА МАРИНА АНАТОЛІЇВНА</t>
        </is>
      </c>
      <c r="B515" s="288" t="n"/>
    </row>
    <row r="516" ht="15.75" customHeight="1" s="303">
      <c r="A516" s="280" t="inlineStr">
        <is>
          <t>ПОБІЖЕНКО ІРИНА ОЛЕКСАНДРІВНА</t>
        </is>
      </c>
      <c r="B516" s="290" t="inlineStr">
        <is>
          <t>www.scopus.com/authid/detail.uri?authorId=37461951800</t>
        </is>
      </c>
    </row>
    <row r="517" ht="15.75" customHeight="1" s="303">
      <c r="A517" s="280" t="inlineStr">
        <is>
          <t>ПОДГАЙКО ОЛЕГ ІВАНОВИЧ</t>
        </is>
      </c>
      <c r="B517" s="290" t="inlineStr">
        <is>
          <t>https://www.scopus.com/authid/detail.uri?authorId=16402717600</t>
        </is>
      </c>
    </row>
    <row r="518" ht="15.75" customHeight="1" s="303">
      <c r="A518" s="280" t="inlineStr">
        <is>
          <t>ПОКРОВСЬКИЙ АНАТОЛІЙ МИКОЛАЙОВИЧ</t>
        </is>
      </c>
      <c r="B518" s="288" t="n"/>
    </row>
    <row r="519" ht="15.75" customHeight="1" s="303">
      <c r="A519" s="280" t="inlineStr">
        <is>
          <t>ПОЛОЗОВА ТЕТЯНА ВАСИЛІВНА</t>
        </is>
      </c>
      <c r="B519" s="290" t="inlineStr">
        <is>
          <t>https://www.scopus.com/authid/detail.uri?authorId=57006705600</t>
        </is>
      </c>
    </row>
    <row r="520" ht="15.75" customHeight="1" s="303">
      <c r="A520" s="280" t="inlineStr">
        <is>
          <t>ПОНОМАРЕНКО ЛЮДМИЛА ВОЛОДИМИРІВНА</t>
        </is>
      </c>
      <c r="B520" s="288" t="n"/>
    </row>
    <row r="521" ht="15.75" customHeight="1" s="303">
      <c r="A521" s="280" t="inlineStr">
        <is>
          <t>ПОНОМАРЕНКО ОЛЕНА ВОЛОДИМИРІВНА</t>
        </is>
      </c>
      <c r="B521" s="288" t="n"/>
    </row>
    <row r="522" ht="15.75" customHeight="1" s="303">
      <c r="A522" s="280" t="inlineStr">
        <is>
          <t>ПОНОМАРЕНКО РОМАН ПЕТРОВИЧ</t>
        </is>
      </c>
      <c r="B522" s="290" t="inlineStr">
        <is>
          <t>https://www.scopus.com/authid/detail.uri?authorId=57215374156</t>
        </is>
      </c>
    </row>
    <row r="523" ht="15.75" customHeight="1" s="303">
      <c r="A523" s="280" t="inlineStr">
        <is>
          <t>ПОНОМАРЬОВ СТАНІСЛАВ ВАДИМОВИЧ</t>
        </is>
      </c>
      <c r="B523" s="288" t="n"/>
    </row>
    <row r="524" ht="15.75" customHeight="1" s="303">
      <c r="A524" s="280" t="inlineStr">
        <is>
          <t>ПОНОМАРЬОВА СВІТЛАНА ВЛАДИСЛАВІВНА</t>
        </is>
      </c>
      <c r="B524" s="288" t="n"/>
    </row>
    <row r="525" ht="15.75" customHeight="1" s="303">
      <c r="A525" s="280" t="inlineStr">
        <is>
          <t>ПОПОВСЬКА КАТЕРИНА ОЛЕГІВНА</t>
        </is>
      </c>
      <c r="B525" s="290" t="inlineStr">
        <is>
          <t>https://www.scopus.com/authid/detail.uri?authorId=56486005600</t>
        </is>
      </c>
    </row>
    <row r="526" ht="15.75" customHeight="1" s="303">
      <c r="A526" s="280" t="inlineStr">
        <is>
          <t>ПОСОШЕНКО ВІТАЛІЙ ОЛЕКСАНДРОВИЧ</t>
        </is>
      </c>
      <c r="B526" s="292" t="inlineStr">
        <is>
          <t>https://www.scopus.com/authid/detail.uri?authorId=36632898200</t>
        </is>
      </c>
    </row>
    <row r="527" ht="15.75" customHeight="1" s="303">
      <c r="A527" s="285" t="inlineStr">
        <is>
          <t>ПРАСОЛ ІГОР ВІКТОРОВИЧ</t>
        </is>
      </c>
      <c r="B527" s="292" t="inlineStr">
        <is>
          <t>https://www.scopus.com/authid/detail.uri?authorId=55891027200</t>
        </is>
      </c>
    </row>
    <row r="528" ht="15.75" customHeight="1" s="303">
      <c r="A528" s="280" t="inlineStr">
        <is>
          <t>ПРІБИЛЬНОВА ІННА БОРИСІВНА</t>
        </is>
      </c>
      <c r="B528" s="292" t="inlineStr">
        <is>
          <t>https://www.scopus.com/authid/detail.uri?authorId=57209317643</t>
        </is>
      </c>
    </row>
    <row r="529" ht="15.75" customHeight="1" s="303">
      <c r="A529" s="280" t="inlineStr">
        <is>
          <t>ПРІСИЧ ОЛЕНА ЮРІЇВНА</t>
        </is>
      </c>
      <c r="B529" s="293" t="n"/>
    </row>
    <row r="530" ht="15.75" customHeight="1" s="303">
      <c r="A530" s="280" t="inlineStr">
        <is>
          <t>ПРОКОПЕНКО ЮРІЙ ВОЛОДИМИРОВИЧ</t>
        </is>
      </c>
      <c r="B530" s="292" t="inlineStr">
        <is>
          <t>https://www.scopus.com/authid/detail.uri?authorId=6603686093</t>
        </is>
      </c>
    </row>
    <row r="531" ht="15.75" customHeight="1" s="303">
      <c r="A531" s="280" t="inlineStr">
        <is>
          <t>ПРОНЮК ГАННА ВАЛЕРІЇВНА</t>
        </is>
      </c>
      <c r="B531" s="292" t="inlineStr">
        <is>
          <t>https://www.scopus.com/authid/detail.uri?authorId=57208907089</t>
        </is>
      </c>
    </row>
    <row r="532" ht="15.75" customHeight="1" s="303">
      <c r="A532" s="280" t="inlineStr">
        <is>
          <t>ПУДИ АНАТОЛІЙ ЮХИМОВИЧ</t>
        </is>
      </c>
      <c r="B532" s="293" t="n"/>
    </row>
    <row r="533" ht="15.75" customHeight="1" s="303">
      <c r="A533" s="280" t="inlineStr">
        <is>
          <t>ПУСТОВОЙТОВ ПАВЛО ЄВГЕНОВИЧ</t>
        </is>
      </c>
      <c r="B533" s="292" t="inlineStr">
        <is>
          <t>https://www.scopus.com/authid/detail.uri?authorId=55225675900</t>
        </is>
      </c>
    </row>
    <row r="534" ht="15.75" customHeight="1" s="303">
      <c r="A534" s="294" t="inlineStr">
        <is>
          <t>ПУТЯТІН ЄВГЕНІЙ ПЕТРОВИЧ</t>
        </is>
      </c>
      <c r="B534" s="292" t="inlineStr">
        <is>
          <t>https://www.scopus.com/authid/detail.uri?authorId=56962726800</t>
        </is>
      </c>
    </row>
    <row r="535" ht="15.75" customHeight="1" s="303">
      <c r="A535" s="280" t="inlineStr">
        <is>
          <t>ПУТЯТІНА. ОЛЕКСАНДРА ЄВГЕНІЇВНА</t>
        </is>
      </c>
      <c r="B535" s="292" t="inlineStr">
        <is>
          <t>https://www.scopus.com/authid/detail.uri?authorId=24484132300</t>
        </is>
      </c>
    </row>
    <row r="536" ht="15.75" customHeight="1" s="303">
      <c r="A536" s="280" t="inlineStr">
        <is>
          <t>ПШЕНИЧНИХ СЕРГІЙ ВАСИЛЬОВИЧ</t>
        </is>
      </c>
      <c r="B536" s="293" t="n"/>
    </row>
    <row r="537" ht="15.75" customHeight="1" s="303">
      <c r="A537" s="280" t="inlineStr">
        <is>
          <t>ПЯТАЙКІНА МАРІЯ ІГОРІВНА</t>
        </is>
      </c>
      <c r="B537" s="292" t="inlineStr">
        <is>
          <t>https://www.scopus.com/authid/detail.uri?authorId=55976039200</t>
        </is>
      </c>
    </row>
    <row r="538" ht="15.75" customHeight="1" s="303">
      <c r="A538" s="280" t="inlineStr">
        <is>
          <t>П`ЯТИКОП ІРИНА БОРИСІВНА</t>
        </is>
      </c>
      <c r="B538" s="293" t="n"/>
    </row>
    <row r="539" ht="15.75" customHeight="1" s="303">
      <c r="A539" s="280" t="inlineStr">
        <is>
          <t>РАБОТЯГОВ АНДРІЙ ВАЛЕНТИНОВИЧ</t>
        </is>
      </c>
      <c r="B539" s="295" t="inlineStr">
        <is>
          <t>https://www.scopus.com/authid/detail.uri?authorId=57202210250</t>
        </is>
      </c>
    </row>
    <row r="540" ht="15.75" customHeight="1" s="303">
      <c r="A540" s="280" t="inlineStr">
        <is>
          <t>РАДІВІЛОВА ТАМАРА АНАТОЛІЇВНА</t>
        </is>
      </c>
      <c r="B540" s="292" t="inlineStr">
        <is>
          <t>https://www.scopus.com/authid/detail.uri?authorId=24484091300</t>
        </is>
      </c>
    </row>
    <row r="541" ht="15.75" customHeight="1" s="303">
      <c r="A541" s="280" t="inlineStr">
        <is>
          <t>РАДЧЕНКО В"ЯЧЕСЛАВ ОЛЕКСІЙОВИЧ</t>
        </is>
      </c>
      <c r="B541" s="292" t="inlineStr">
        <is>
          <t>https://www.scopus.com/authid/detail.uri?authorId=57189376280</t>
        </is>
      </c>
    </row>
    <row r="542" ht="15.75" customHeight="1" s="303">
      <c r="A542" s="280" t="inlineStr">
        <is>
          <t>РАЗУМОВ-ФРИЗЮК ЄВГЕНІЙ АНАТОЛІЙОВИЧ</t>
        </is>
      </c>
      <c r="B542" s="292" t="inlineStr">
        <is>
          <t>https://www.scopus.com/authid/detail.uri?authorId=24461662400</t>
        </is>
      </c>
    </row>
    <row r="543" ht="15.75" customHeight="1" s="303">
      <c r="A543" s="280" t="inlineStr">
        <is>
          <t>РАПІН ВОЛОДИМИР ВАСИЛЬОВИЧ</t>
        </is>
      </c>
      <c r="B543" s="292" t="inlineStr">
        <is>
          <t>https://www.scopus.com/authid/detail.uri?authorId=6602413184</t>
        </is>
      </c>
    </row>
    <row r="544" ht="15.75" customHeight="1" s="303">
      <c r="A544" s="280" t="inlineStr">
        <is>
          <t>РАХЛІС ДАРІЯ ЮХИМІВНА</t>
        </is>
      </c>
      <c r="B544" s="292" t="inlineStr">
        <is>
          <t>https://www.scopus.com/authid/detail.uri?authorId=27867781600</t>
        </is>
      </c>
    </row>
    <row r="545" ht="15.75" customHeight="1" s="303">
      <c r="A545" s="280" t="inlineStr">
        <is>
          <t>РЕБЕЗЮК ЛЕОНІД МИКОЛАЙОВИЧ</t>
        </is>
      </c>
      <c r="B545" s="293" t="n"/>
    </row>
    <row r="546" ht="15.75" customHeight="1" s="303">
      <c r="A546" s="280" t="inlineStr">
        <is>
          <t>РЕВЕНЧУК ІЛОНА АНАТОЛІЇВНА</t>
        </is>
      </c>
      <c r="B546" s="292" t="inlineStr">
        <is>
          <t>https://www.scopus.com/authid/detail.uri?authorId=24480010500</t>
        </is>
      </c>
    </row>
    <row r="547" ht="15.75" customHeight="1" s="303">
      <c r="A547" s="280" t="inlineStr">
        <is>
          <t>РЕМАЄВА ОЛЬГА ОЛЕКСАНДРІВНА</t>
        </is>
      </c>
      <c r="B547" s="292" t="inlineStr">
        <is>
          <t>https://www.scopus.com/authid/detail.uri?authorId=15072038900</t>
        </is>
      </c>
    </row>
    <row r="548" ht="15.75" customHeight="1" s="303">
      <c r="A548" s="280" t="inlineStr">
        <is>
          <t>РЕШЕТНІК ВІКТОР МИХАЙЛОВИЧ</t>
        </is>
      </c>
      <c r="B548" s="292" t="inlineStr">
        <is>
          <t>https://www.scopus.com/authid/detail.uri?authorId=57211976635</t>
        </is>
      </c>
    </row>
    <row r="549" ht="15.75" customHeight="1" s="303">
      <c r="A549" s="280" t="inlineStr">
        <is>
          <t>РИБАЛКА АНТОНІНА ІВАНІВНА</t>
        </is>
      </c>
      <c r="B549" s="292" t="inlineStr">
        <is>
          <t>https://www.scopus.com/authid/detail.uri?authorId=57216346667</t>
        </is>
      </c>
    </row>
    <row r="550" ht="15.75" customHeight="1" s="303">
      <c r="A550" s="280" t="inlineStr">
        <is>
          <t>РИЖЧЕНКО ОЛЬГА СЕРГІЇВНА</t>
        </is>
      </c>
      <c r="B550" s="293" t="n"/>
    </row>
    <row r="551" ht="15.75" customHeight="1" s="303">
      <c r="A551" s="280" t="inlineStr">
        <is>
          <t>РОЖНОВА ТЕТЯНА ГРИГОРІВНА</t>
        </is>
      </c>
      <c r="B551" s="292" t="inlineStr">
        <is>
          <t>https://www.scopus.com/authid/detail.uri?authorId=35763451400</t>
        </is>
      </c>
    </row>
    <row r="552" ht="15.75" customHeight="1" s="303">
      <c r="A552" s="280" t="inlineStr">
        <is>
          <t>РОЗДОЛЯНСЬКА ОЛЕНА ГРИГОРІВНА</t>
        </is>
      </c>
      <c r="B552" s="293" t="n"/>
    </row>
    <row r="553" ht="15.75" customHeight="1" s="303">
      <c r="A553" s="280" t="inlineStr">
        <is>
          <t>РОМАНЕНКОВ ЮРІЙ ОЛЕКСАНДРОВИЧ</t>
        </is>
      </c>
      <c r="B553" s="293" t="n"/>
    </row>
    <row r="554" ht="15.75" customHeight="1" s="303">
      <c r="A554" s="280" t="inlineStr">
        <is>
          <t>РОМАНОВ ЮРІЙ МИХАЙЛОВИЧ</t>
        </is>
      </c>
      <c r="B554" s="292" t="inlineStr">
        <is>
          <t>https://www.scopus.com/authid/detail.uri?authorId=57207762874</t>
        </is>
      </c>
    </row>
    <row r="555" ht="15.75" customHeight="1" s="303">
      <c r="A555" s="280" t="inlineStr">
        <is>
          <t>РОМАНОВА ТЕТЯНА ЄВГЕНІЇВНА</t>
        </is>
      </c>
      <c r="B555" s="292" t="inlineStr">
        <is>
          <t>https://www.scopus.com/authid/detail.uri?authorId=8912359000</t>
        </is>
      </c>
    </row>
    <row r="556" ht="15.75" customHeight="1" s="303">
      <c r="A556" s="280" t="inlineStr">
        <is>
          <t>РОМЕНСЬКИЙ ВЯЧЕСЛАВ ІВАНОВИЧ</t>
        </is>
      </c>
      <c r="B556" s="292" t="inlineStr">
        <is>
          <t>https://www.scopus.com/authid/detail.uri?authorId=6507247411</t>
        </is>
      </c>
    </row>
    <row r="557" ht="15.75" customHeight="1" s="303">
      <c r="A557" s="280" t="inlineStr">
        <is>
          <t>РОСІНСЬКИЙ ДМИТРО МИКОЛАЙОВИЧ</t>
        </is>
      </c>
      <c r="B557" s="292" t="inlineStr">
        <is>
          <t>https://www.scopus.com/authid/detail.uri?authorId=57203139749</t>
        </is>
      </c>
    </row>
    <row r="558" ht="15.75" customHeight="1" s="303">
      <c r="A558" s="280" t="inlineStr">
        <is>
          <t>РОССІХІН ВАСИЛЬ ВАСИЛЬОВИЧ</t>
        </is>
      </c>
      <c r="B558" s="292" t="inlineStr">
        <is>
          <t>https://www.scopus.com/authid/detail.uri?authorId=57207769187</t>
        </is>
      </c>
    </row>
    <row r="559" ht="15.75" customHeight="1" s="303">
      <c r="A559" s="280" t="inlineStr">
        <is>
          <t>РУБАН ІГОР ВІКТОРОВИЧ</t>
        </is>
      </c>
      <c r="B559" s="292" t="inlineStr">
        <is>
          <t>https://www.scopus.com/authid/detail.uri?authorId=7004018101</t>
        </is>
      </c>
    </row>
    <row r="560" ht="15.75" customHeight="1" s="303">
      <c r="A560" s="280" t="inlineStr">
        <is>
          <t>РУДЕНКО ДІАНА ОЛЕКСАНДРІВНА</t>
        </is>
      </c>
      <c r="B560" s="292" t="inlineStr">
        <is>
          <t>https://www.scopus.com/authid/detail.uri?authorId=56439484500</t>
        </is>
      </c>
    </row>
    <row r="561" ht="15.75" customHeight="1" s="303">
      <c r="A561" s="280" t="inlineStr">
        <is>
          <t>РУДЕНКО ОЛЕГ ГРИГОРІЙОВИЧ</t>
        </is>
      </c>
      <c r="B561" s="292" t="inlineStr">
        <is>
          <t>https://www.scopus.com/authid/detail.uri?authorId=7005837246</t>
        </is>
      </c>
    </row>
    <row r="562" ht="15.75" customHeight="1" s="303">
      <c r="A562" s="280" t="inlineStr">
        <is>
          <t>РУЖЕНЦЕВ ВІКТОР ІГОРОВИЧ</t>
        </is>
      </c>
      <c r="B562" s="292" t="inlineStr">
        <is>
          <t>https://www.scopus.com/authid/detail.uri?authorId=36069743200</t>
        </is>
      </c>
    </row>
    <row r="563" ht="15.75" customHeight="1" s="303">
      <c r="A563" s="280" t="inlineStr">
        <is>
          <t>РУЖЕНЦЕВ МИКОЛА ВІКТОРОВИЧ</t>
        </is>
      </c>
      <c r="B563" s="292" t="inlineStr">
        <is>
          <t>https://www.scopus.com/authid/detail.uri?authorId=16426533400</t>
        </is>
      </c>
    </row>
    <row r="564" ht="15.75" customHeight="1" s="303">
      <c r="A564" s="280" t="inlineStr">
        <is>
          <t>РУЖИЦЬКА НАТАЛІЯ МИКОЛАЇВНА</t>
        </is>
      </c>
      <c r="B564" s="292" t="inlineStr">
        <is>
          <t>https://www.scopus.com/authid/detail.uri?authorId=6507141222</t>
        </is>
      </c>
    </row>
    <row r="565" ht="15.75" customHeight="1" s="303">
      <c r="A565" s="280" t="inlineStr">
        <is>
          <t>РУСАКОВА НАТАЛІЯ ЄВГЕНІВНА</t>
        </is>
      </c>
      <c r="B565" s="296" t="n"/>
    </row>
    <row r="566" ht="15.75" customHeight="1" s="303">
      <c r="A566" s="280" t="inlineStr">
        <is>
          <t>РУТКАС АНАТОЛІЙ ГЕОРГІЙОВИЧ</t>
        </is>
      </c>
      <c r="B566" s="292" t="inlineStr">
        <is>
          <t>https://www.scopus.com/authid/detail.uri?authorId=6507534086</t>
        </is>
      </c>
    </row>
    <row r="567" ht="15.75" customHeight="1" s="303">
      <c r="A567" s="280" t="inlineStr">
        <is>
          <t>РЯБОВА НАТАЛІЯ ВОЛОДИМИРІВНА</t>
        </is>
      </c>
      <c r="B567" s="296" t="n"/>
    </row>
    <row r="568" ht="15.75" customHeight="1" s="303">
      <c r="A568" s="280" t="inlineStr">
        <is>
          <t>РЯБЧЕНКО ІГОР МИКОЛАЙОВИЧ</t>
        </is>
      </c>
      <c r="B568" s="293" t="n"/>
    </row>
    <row r="569" ht="15.75" customHeight="1" s="303">
      <c r="A569" s="280" t="inlineStr">
        <is>
          <t>САБУРОВА СВІТЛАНА ОЛЕКСАНДРІВНА</t>
        </is>
      </c>
      <c r="B569" s="292" t="inlineStr">
        <is>
          <t>https://www.scopus.com/authid/detail.uri?authorId=56486141900</t>
        </is>
      </c>
    </row>
    <row r="570" ht="15.75" customHeight="1" s="303">
      <c r="A570" s="280" t="inlineStr">
        <is>
          <t>САВЧЕНКО ІГОР ВАСИЛЬОВИЧ</t>
        </is>
      </c>
      <c r="B570" s="292" t="inlineStr">
        <is>
          <t>https://www.scopus.com/authid/detail.uri?authorId=15838132300</t>
        </is>
      </c>
    </row>
    <row r="571" ht="15.75" customHeight="1" s="303">
      <c r="A571" s="280" t="inlineStr">
        <is>
          <t>САВЧЕНКО ІННА ВАЛЕНТИНІВНА</t>
        </is>
      </c>
      <c r="B571" s="293" t="n"/>
    </row>
    <row r="572" ht="15.75" customHeight="1" s="303">
      <c r="A572" s="280" t="inlineStr">
        <is>
          <t>САЄНКО ВОЛОДИМИР ІВАНОВИЧ</t>
        </is>
      </c>
      <c r="B572" s="292" t="inlineStr">
        <is>
          <t>https://www.scopus.com/authid/detail.uri?authorId=36182104500</t>
        </is>
      </c>
    </row>
    <row r="573" ht="15.75" customHeight="1" s="303">
      <c r="A573" s="280" t="inlineStr">
        <is>
          <t>САЄНКО ОЛЕНА ОЛЕКСАНДРІВНА</t>
        </is>
      </c>
      <c r="B573" s="293" t="n"/>
    </row>
    <row r="574" ht="15.75" customHeight="1" s="303">
      <c r="A574" s="280" t="inlineStr">
        <is>
          <t>САЙКІВСЬКА ЛІЛІЯ ФЕДОРІВНА</t>
        </is>
      </c>
      <c r="B574" s="292" t="inlineStr">
        <is>
          <t>https://www.scopus.com/authid/detail.uri?authorId=57210371663</t>
        </is>
      </c>
    </row>
    <row r="575" ht="15.75" customHeight="1" s="303">
      <c r="A575" s="280" t="inlineStr">
        <is>
          <t>САКАЛО ЄВГЕН СЕРГІЙОВИЧ</t>
        </is>
      </c>
      <c r="B575" s="293" t="n"/>
    </row>
    <row r="576" ht="15.75" customHeight="1" s="303">
      <c r="A576" s="280" t="inlineStr">
        <is>
          <t>САКАЛО СЕРГІЙ МИКОЛАЙОВИЧ</t>
        </is>
      </c>
      <c r="B576" s="292" t="inlineStr">
        <is>
          <t>https://www.scopus.com/authid/detail.uri?authorId=15770281300</t>
        </is>
      </c>
    </row>
    <row r="577" ht="15.75" customHeight="1" s="303">
      <c r="A577" s="280" t="inlineStr">
        <is>
          <t>САМАНЦОВ ОЛЕКСАНДР ОЛЕКСАНДРОВИЧ</t>
        </is>
      </c>
      <c r="B577" s="296" t="n"/>
    </row>
    <row r="578" ht="15.75" customHeight="1" s="303">
      <c r="A578" s="280" t="inlineStr">
        <is>
          <t>САМОФАЛОВ ЛЕОНІД ДМИТРОВИЧ</t>
        </is>
      </c>
      <c r="B578" s="296" t="n"/>
    </row>
    <row r="579" ht="15.75" customHeight="1" s="303">
      <c r="A579" s="280" t="inlineStr">
        <is>
          <t>САРАНЧА СЕРГІЙ МИКОЛАЙОВИЧ</t>
        </is>
      </c>
      <c r="B579" s="292" t="inlineStr">
        <is>
          <t>https://www.scopus.com/authid/detail.uri?authorId=9637928200</t>
        </is>
      </c>
    </row>
    <row r="580" ht="15.75" customHeight="1" s="303">
      <c r="A580" s="280" t="inlineStr">
        <is>
          <t>САСНИК СВІТЛАНА МИХАЙЛІВНА</t>
        </is>
      </c>
      <c r="B580" s="296" t="n"/>
    </row>
    <row r="581" ht="15.75" customHeight="1" s="303">
      <c r="A581" s="280" t="inlineStr">
        <is>
          <t>САЦЮК ВАСИЛЬ ВАСИЛЬОВИЧ</t>
        </is>
      </c>
      <c r="B581" s="296" t="n"/>
    </row>
    <row r="582" ht="15.75" customHeight="1" s="303">
      <c r="A582" s="280" t="inlineStr">
        <is>
          <t>СВИД ІРИНА ВІКТОРІВНА</t>
        </is>
      </c>
      <c r="B582" s="292" t="inlineStr">
        <is>
          <t>https://www.scopus.com/authid/detail.uri?authorId=23974032700</t>
        </is>
      </c>
    </row>
    <row r="583" ht="15.75" customHeight="1" s="303">
      <c r="A583" s="280" t="inlineStr">
        <is>
          <t>СВИРИДОВ АРТЕМ СЕРГІЙОВИЧ</t>
        </is>
      </c>
      <c r="B583" s="292" t="inlineStr">
        <is>
          <t>https://www.scopus.com/authid/detail.uri?authorId=57203148553</t>
        </is>
      </c>
    </row>
    <row r="584" ht="15.75" customHeight="1" s="303">
      <c r="A584" s="280" t="inlineStr">
        <is>
          <t>СВІДЕРСЬКА ЛЮДМИЛА ІВАНІВНА</t>
        </is>
      </c>
      <c r="B584" s="297" t="n"/>
    </row>
    <row r="585" ht="15.75" customHeight="1" s="303">
      <c r="A585" s="280" t="inlineStr">
        <is>
          <t>СЕВОСТЬЯНОВА КАТЕРИНА АНАТОЛІЇВНА</t>
        </is>
      </c>
      <c r="B585" s="297" t="n"/>
    </row>
    <row r="586" ht="15.75" customHeight="1" s="303">
      <c r="A586" s="280" t="inlineStr">
        <is>
          <t>СЕВОСТЬЯНОВА ОЛЕНА МИКОЛАЇВНА</t>
        </is>
      </c>
      <c r="B586" s="297" t="n"/>
    </row>
    <row r="587" ht="15.75" customHeight="1" s="303">
      <c r="A587" s="280" t="inlineStr">
        <is>
          <t>СЕЗОНОВА ІРИНА КОСТЯНТИНІВНА</t>
        </is>
      </c>
      <c r="B587" s="292" t="inlineStr">
        <is>
          <t>https://www.scopus.com/authid/detail.uri?authorId=15519673800</t>
        </is>
      </c>
    </row>
    <row r="588" ht="15.75" customHeight="1" s="303">
      <c r="A588" s="280" t="inlineStr">
        <is>
          <t>СЕЛЕВКО СЕРГІЙ МИКОЛАЙОВИЧ</t>
        </is>
      </c>
      <c r="B588" s="292" t="inlineStr">
        <is>
          <t>https://www.scopus.com/authid/detail.uri?authorId=20434500500</t>
        </is>
      </c>
    </row>
    <row r="589" ht="15.75" customHeight="1" s="303">
      <c r="A589" s="280" t="inlineStr">
        <is>
          <t>СЕЛІВАНОВА КАРІНА ГРИГОРІВНА</t>
        </is>
      </c>
      <c r="B589" s="292" t="inlineStr">
        <is>
          <t>https://www.scopus.com/authid/detail.uri?authorId=57191737209</t>
        </is>
      </c>
    </row>
    <row r="590" ht="15.75" customHeight="1" s="303">
      <c r="A590" s="280" t="inlineStr">
        <is>
          <t>СЕМАШКО СВІТЛАНА АНАТОЛІЇВНА</t>
        </is>
      </c>
      <c r="B590" s="297" t="n"/>
    </row>
    <row r="591" ht="15.75" customHeight="1" s="303">
      <c r="A591" s="280" t="inlineStr">
        <is>
          <t>СЕМЕНЕЦЬ ВАЛЕРІЙ ВАСИЛЬОВИЧ</t>
        </is>
      </c>
      <c r="B591" s="292" t="inlineStr">
        <is>
          <t>https://www.scopus.com/authid/detail.uri?authorId=25929592700</t>
        </is>
      </c>
    </row>
    <row r="592" ht="15.75" customHeight="1" s="303">
      <c r="A592" s="280" t="inlineStr">
        <is>
          <t>СЕМЕНЕЦЬ ЕВЕЛІНА ІВАНІВНА</t>
        </is>
      </c>
      <c r="B592" s="297" t="n"/>
    </row>
    <row r="593" ht="15.75" customHeight="1" s="303">
      <c r="A593" s="280" t="inlineStr">
        <is>
          <t>СЕРГІЄВА АЛЛА ВОЛОДИМИРІВНА</t>
        </is>
      </c>
      <c r="B593" s="297" t="n"/>
    </row>
    <row r="594" ht="15.75" customHeight="1" s="303">
      <c r="A594" s="280" t="inlineStr">
        <is>
          <t>СЕРГІЄНКО МАРИНА ПЕТРIВНА</t>
        </is>
      </c>
      <c r="B594" s="292" t="inlineStr">
        <is>
          <t>https://www.scopus.com/authid/detail.uri?authorId=57214469857</t>
        </is>
      </c>
    </row>
    <row r="595" ht="15.75" customHeight="1" s="303">
      <c r="A595" s="275" t="inlineStr">
        <is>
          <t>СЕРГІЄНКО НАТАЛЯ ОЛЕГІВНА</t>
        </is>
      </c>
      <c r="B595" s="297" t="n"/>
    </row>
    <row r="596" ht="15.75" customHeight="1" s="303">
      <c r="A596" s="275" t="inlineStr">
        <is>
          <t>СЕРГІЄНКО ТЕТЯНА МИКОЛАЇВНА</t>
        </is>
      </c>
      <c r="B596" s="297" t="n"/>
    </row>
    <row r="597" ht="15.75" customHeight="1" s="303">
      <c r="A597" s="275" t="inlineStr">
        <is>
          <t>СЕРДЮК НАТАЛІЯ МИКОЛАЇВНА</t>
        </is>
      </c>
      <c r="B597" s="292" t="inlineStr">
        <is>
          <t>https://www.scopus.com/authid/detail.uri?authorId=57215429760</t>
        </is>
      </c>
    </row>
    <row r="598" ht="15.75" customHeight="1" s="303">
      <c r="A598" s="275" t="inlineStr">
        <is>
          <t>СЕРЕДА ГАННА ЮРІЇВНА</t>
        </is>
      </c>
      <c r="B598" s="297" t="n"/>
    </row>
    <row r="599" ht="15.75" customHeight="1" s="303">
      <c r="A599" s="275" t="inlineStr">
        <is>
          <t>СЕРЕДА ОЛЕНА ГРИГОРІВНА</t>
        </is>
      </c>
      <c r="B599" s="297" t="n"/>
    </row>
    <row r="600" ht="15.75" customHeight="1" s="303">
      <c r="A600" s="275" t="inlineStr">
        <is>
          <t>СЕРІКОВ МАКСИМ АНДРІЙОВИЧ</t>
        </is>
      </c>
      <c r="B600" s="297" t="n"/>
    </row>
    <row r="601" ht="15.75" customHeight="1" s="303">
      <c r="A601" s="275" t="inlineStr">
        <is>
          <t>СЄВЄРІНОВ ОЛЕКСАНДР ВАСИЛЬОВИЧ</t>
        </is>
      </c>
      <c r="B601" s="297" t="n"/>
    </row>
    <row r="602" ht="15.75" customHeight="1" s="303">
      <c r="A602" s="275" t="inlineStr">
        <is>
          <t>СИДОРЕНКО ГАЛИНА МИХАЙЛІВНА</t>
        </is>
      </c>
      <c r="B602" s="297" t="n"/>
    </row>
    <row r="603" ht="15.75" customHeight="1" s="303">
      <c r="A603" s="275" t="inlineStr">
        <is>
          <t>СИДОРОВ МАКСИМ ВІКТОРОВИЧ</t>
        </is>
      </c>
      <c r="B603" s="298" t="inlineStr">
        <is>
          <t>https://www.scopus.com/authid/detail.uri?authorId=57205124595</t>
        </is>
      </c>
    </row>
    <row r="604" ht="15.75" customHeight="1" s="303">
      <c r="A604" s="275" t="inlineStr">
        <is>
          <t>СИДОРОВА ТАМАРА ДМИТРІВНА</t>
        </is>
      </c>
      <c r="B604" s="297" t="n"/>
    </row>
    <row r="605" ht="15.75" customHeight="1" s="303">
      <c r="A605" s="275" t="inlineStr">
        <is>
          <t>СИЗОНОВА СВІТЛАНА МИКОЛАЇВНА</t>
        </is>
      </c>
      <c r="B605" s="297" t="n"/>
    </row>
    <row r="606" ht="15.75" customHeight="1" s="303">
      <c r="A606" s="275" t="inlineStr">
        <is>
          <t>СИТНІК ОЛЕГ ВІКТОРОВИЧ</t>
        </is>
      </c>
      <c r="B606" s="297" t="n"/>
    </row>
    <row r="607" ht="15.75" customHeight="1" s="303">
      <c r="A607" s="275" t="inlineStr">
        <is>
          <t>СИТНІКОВ ДМИТРО ЕДУАРДОВИЧ</t>
        </is>
      </c>
      <c r="B607" s="299" t="inlineStr">
        <is>
          <t>https://www.scopus.com/authid/detail.uri?authorId=16302534800</t>
        </is>
      </c>
    </row>
    <row r="608" ht="15.75" customHeight="1" s="303">
      <c r="A608" s="275" t="inlineStr">
        <is>
          <t>СИТНІКОВА ПОЛІНА ЕДУАРДІВНА</t>
        </is>
      </c>
      <c r="B608" s="298" t="inlineStr">
        <is>
          <t>https://www.scopus.com/authid/detail.uri?authorId=6507396215</t>
        </is>
      </c>
    </row>
    <row r="609" ht="15.75" customHeight="1" s="303">
      <c r="A609" s="275" t="inlineStr">
        <is>
          <t>СИЧОВА ОКСАНА ВОЛОДИМИРІВНА</t>
        </is>
      </c>
      <c r="B609" s="299" t="inlineStr">
        <is>
          <t>https://www.scopus.com/authid/detail.uri?authorId=16647283500</t>
        </is>
      </c>
    </row>
    <row r="610" ht="15.75" customHeight="1" s="303">
      <c r="A610" s="275" t="inlineStr">
        <is>
          <t>СІДОРОВ ГЕННАДІЙ ІВАНОВИЧ</t>
        </is>
      </c>
      <c r="B610" s="299" t="inlineStr">
        <is>
          <t>https://www.scopus.com/authid/detail.uri?authorId=15838097700</t>
        </is>
      </c>
    </row>
    <row r="611" ht="15.75" customHeight="1" s="303">
      <c r="A611" s="275" t="inlineStr">
        <is>
          <t>СІНЕЛЬНІКОВА ТЕТЯНА ФЕДОРІВНА</t>
        </is>
      </c>
      <c r="B611" s="296" t="n"/>
    </row>
    <row r="612" ht="15.75" customHeight="1" s="303">
      <c r="A612" s="275" t="inlineStr">
        <is>
          <t>СІНОТІН АНАТОЛІЙ МЄФОДІЙОВИЧ</t>
        </is>
      </c>
      <c r="B612" s="296" t="n"/>
    </row>
    <row r="613" ht="15.75" customHeight="1" s="303">
      <c r="A613" s="275" t="inlineStr">
        <is>
          <t>СКИБЕНКО МИКОЛА СЕРГІЙОВИЧ</t>
        </is>
      </c>
      <c r="B613" s="296" t="n"/>
    </row>
    <row r="614" ht="15.75" customHeight="1" s="303">
      <c r="A614" s="275" t="inlineStr">
        <is>
          <t>СКЛЯР ОЛЬГА ІГОРІВНА</t>
        </is>
      </c>
      <c r="B614" s="296" t="n"/>
    </row>
    <row r="615" ht="15.75" customHeight="1" s="303">
      <c r="A615" s="275" t="inlineStr">
        <is>
          <t>СКОВОРОДНІКОВА ВІКТОРІЯ ВАЛЕРІЇВНА</t>
        </is>
      </c>
      <c r="B615" s="296" t="n"/>
    </row>
    <row r="616" ht="15.75" customHeight="1" s="303">
      <c r="A616" s="275" t="inlineStr">
        <is>
          <t>СКОРИК ЮЛІЯ ВАЛЕРІЇВНА</t>
        </is>
      </c>
      <c r="B616" s="299" t="inlineStr">
        <is>
          <t>https://www.scopus.com/authid/detail.uri?authorId=36070041200</t>
        </is>
      </c>
    </row>
    <row r="617" ht="15.75" customHeight="1" s="303">
      <c r="A617" s="275" t="inlineStr">
        <is>
          <t>СЛАВГОРОДСЬКИЙ ВЛАДИСЛАВ ЮРІЙОВИЧ</t>
        </is>
      </c>
      <c r="B617" s="296" t="n"/>
    </row>
    <row r="618" ht="15.75" customHeight="1" s="303">
      <c r="A618" s="275" t="inlineStr">
        <is>
          <t>СМЕЛЯКОВ КИРИЛО СЕРГІЙОВИЧ</t>
        </is>
      </c>
      <c r="B618" s="299" t="inlineStr">
        <is>
          <t>https://www.scopus.com/authid/detail.uri?authorId=57203149663</t>
        </is>
      </c>
    </row>
    <row r="619" ht="15.75" customHeight="1" s="303">
      <c r="A619" s="275" t="inlineStr">
        <is>
          <t>СМЕЛЯКОВ СЕРГІЙ ВЯЧЕСЛАВОВИЧ</t>
        </is>
      </c>
      <c r="B619" s="299" t="inlineStr">
        <is>
          <t>https://www.scopus.com/authid/detail.uri?authorId=24527617600</t>
        </is>
      </c>
    </row>
    <row r="620" ht="15.75" customHeight="1" s="303">
      <c r="A620" s="275" t="inlineStr">
        <is>
          <t>СМИЦЬКА ТЕТЯНА ВОЛОДИМИРІВНА</t>
        </is>
      </c>
      <c r="B620" s="296" t="n"/>
    </row>
    <row r="621" ht="15.75" customHeight="1" s="303">
      <c r="A621" s="275" t="inlineStr">
        <is>
          <t>СМІРНОВА ТЕТЯНА ОЛЕКСАНДРІВНА</t>
        </is>
      </c>
      <c r="B621" s="296" t="n"/>
    </row>
    <row r="622" ht="15.75" customHeight="1" s="303">
      <c r="A622" s="275" t="inlineStr">
        <is>
          <t>СНІГУРОВ АРКАДІЙ ВЛАДИСЛАВОВИЧ</t>
        </is>
      </c>
      <c r="B622" s="299" t="inlineStr">
        <is>
          <t>https://www.scopus.com/authid/detail.uri?authorId=55816409100</t>
        </is>
      </c>
    </row>
    <row r="623" ht="15.75" customHeight="1" s="303">
      <c r="A623" s="275" t="inlineStr">
        <is>
          <t>СНІЖКО ДМИТРО ВІКТОРОВИЧ</t>
        </is>
      </c>
      <c r="B623" s="299" t="inlineStr">
        <is>
          <t>https://www.scopus.com/authid/detail.uri?authorId=24759512700</t>
        </is>
      </c>
    </row>
    <row r="624" ht="15.75" customHeight="1" s="303">
      <c r="A624" s="275" t="inlineStr">
        <is>
          <t>СОВА ГАННА ВАСИЛІВНА</t>
        </is>
      </c>
      <c r="B624" s="299" t="inlineStr">
        <is>
          <t>https://www.scopus.com/authid/detail.uri?authorId=57207588760</t>
        </is>
      </c>
    </row>
    <row r="625" ht="15.75" customHeight="1" s="303">
      <c r="A625" s="275" t="inlineStr">
        <is>
          <t>СОКОЛОВА ЛЮДМИЛА ВАСИЛІВНА</t>
        </is>
      </c>
      <c r="B625" s="298" t="inlineStr">
        <is>
          <t>https://www.scopus.com/authid/detail.uri?authorId=57211228551</t>
        </is>
      </c>
    </row>
    <row r="626" ht="15.75" customHeight="1" s="303">
      <c r="A626" s="275" t="inlineStr">
        <is>
          <t>СОКОРЧУК ІГОР ПЕТРОВИЧ</t>
        </is>
      </c>
      <c r="B626" s="296" t="n"/>
    </row>
    <row r="627" ht="15.75" customHeight="1" s="303">
      <c r="A627" s="275" t="inlineStr">
        <is>
          <t>СОЛОВЙОВА КАТЕРИНА ОЛЕКСАНДРІВНА</t>
        </is>
      </c>
      <c r="B627" s="300" t="n"/>
    </row>
    <row r="628" ht="15.75" customHeight="1" s="303">
      <c r="A628" s="275" t="inlineStr">
        <is>
          <t>СОЛОДКИЙ ВОЛОДИМИР СЕРГІЙОВИЧ</t>
        </is>
      </c>
      <c r="B628" s="296" t="n"/>
    </row>
    <row r="629" ht="15.75" customHeight="1" s="303">
      <c r="A629" s="275" t="inlineStr">
        <is>
          <t>СОРОКІН АНТОН РОМАНОВИЧ</t>
        </is>
      </c>
      <c r="B629" s="298" t="inlineStr">
        <is>
          <t>https://www.scopus.com/authid/detail.uri?authorId=55574520100</t>
        </is>
      </c>
    </row>
    <row r="630" ht="15.75" customHeight="1" s="303">
      <c r="A630" s="275" t="inlineStr">
        <is>
          <t>СОТНИК СВІТЛАНА ВІКТОРІВНА</t>
        </is>
      </c>
      <c r="B630" s="299" t="inlineStr">
        <is>
          <t>https://www.scopus.com/authid/detail.uri?authorId=57193453410</t>
        </is>
      </c>
    </row>
    <row r="631" ht="15.75" customHeight="1" s="303">
      <c r="A631" s="275" t="inlineStr">
        <is>
          <t>СТАДНИК ОЛЕКСАНДР МИХАЙЛОВИЧ</t>
        </is>
      </c>
      <c r="B631" s="298" t="inlineStr">
        <is>
          <t>https://www.scopus.com/authid/detail.uri?authorId=16403395000</t>
        </is>
      </c>
    </row>
    <row r="632" ht="15.75" customHeight="1" s="303">
      <c r="A632" s="275" t="inlineStr">
        <is>
          <t>СТАДНІКОВА ГАННА ВІКТОРІВНА</t>
        </is>
      </c>
      <c r="B632" s="296" t="n"/>
    </row>
    <row r="633" ht="15.75" customHeight="1" s="303">
      <c r="A633" s="275" t="inlineStr">
        <is>
          <t>СТАРІКОВА ГАЛИНА ГЕНЬЇВНА</t>
        </is>
      </c>
      <c r="B633" s="296" t="n"/>
    </row>
    <row r="634" ht="15.75" customHeight="1" s="303">
      <c r="A634" s="275" t="inlineStr">
        <is>
          <t>СТАРОДУБЦЕВ МИКОЛА ГРИГОРОВИЧ</t>
        </is>
      </c>
      <c r="B634" s="296" t="n"/>
    </row>
    <row r="635" ht="15.75" customHeight="1" s="303">
      <c r="A635" s="275" t="inlineStr">
        <is>
          <t>СТЕПАНОВА ОЛЕНА ВОЛОДИМИРІВНА</t>
        </is>
      </c>
      <c r="B635" s="296" t="n"/>
    </row>
    <row r="636" ht="15.75" customHeight="1" s="303">
      <c r="A636" s="275" t="inlineStr">
        <is>
          <t>СТИЦЕНКО ТЕТЯНА ЄВГЕНІВНА</t>
        </is>
      </c>
      <c r="B636" s="290" t="inlineStr">
        <is>
          <t>https://www.scopus.com/authid/detail.uri?origin=AuthorProfile&amp;authorId=57191968506&amp;zone=</t>
        </is>
      </c>
    </row>
    <row r="637" ht="15.75" customHeight="1" s="303">
      <c r="A637" s="275" t="inlineStr">
        <is>
          <t>СТОГНІЙ НАДІЯ ПЕТРІВНА</t>
        </is>
      </c>
      <c r="B637" s="290" t="inlineStr">
        <is>
          <t>https://www.scopus.com/authid/detail.uri?authorId=55263234200</t>
        </is>
      </c>
    </row>
    <row r="638" ht="15.75" customHeight="1" s="303">
      <c r="A638" s="275" t="inlineStr">
        <is>
          <t>СТОРОЖЕНКО ВОЛОДИМИР ОЛЕКСАНДРОВИЧ</t>
        </is>
      </c>
      <c r="B638" s="290" t="inlineStr">
        <is>
          <t>https://www.scopus.com/authid/detail.uri?authorId=56728175800</t>
        </is>
      </c>
    </row>
    <row r="639" ht="15.75" customHeight="1" s="303">
      <c r="A639" s="275" t="inlineStr">
        <is>
          <t>СТОРОЖЕНКО ОЛЕКСАНДРА ВОЛОДИМИРІВНА</t>
        </is>
      </c>
      <c r="B639" s="290" t="inlineStr">
        <is>
          <t>https://www.scopus.com/authid/detail.uri?authorId=57205541384</t>
        </is>
      </c>
    </row>
    <row r="640" ht="15.75" customHeight="1" s="303">
      <c r="A640" s="275" t="inlineStr">
        <is>
          <t>СТОРЧАК ОЛЕГ ГРИГОРОВИЧ</t>
        </is>
      </c>
      <c r="B640" s="296" t="n"/>
    </row>
    <row r="641" ht="15.75" customHeight="1" s="303">
      <c r="A641" s="275" t="inlineStr">
        <is>
          <t>СТОЯН ЮРІЙ ГРИГОРОВИЧ</t>
        </is>
      </c>
      <c r="B641" s="290" t="inlineStr">
        <is>
          <t>https://www.scopus.com/authid/detail.uri?authorId=6603919004</t>
        </is>
      </c>
    </row>
    <row r="642" ht="15.75" customHeight="1" s="303">
      <c r="A642" s="275" t="inlineStr">
        <is>
          <t>СТРЕЛЬНИЦЬКИЙ ОЛЕКСАНДР ЄВГЕНІЙОВИЧ</t>
        </is>
      </c>
      <c r="B642" s="290" t="inlineStr">
        <is>
          <t>https://www.scopus.com/authid/detail.uri?authorId=24480225200</t>
        </is>
      </c>
    </row>
    <row r="643" ht="15.75" customHeight="1" s="303">
      <c r="A643" s="275" t="inlineStr">
        <is>
          <t>СТРІЛКОВА ТЕТЯНА ОЛЕКСАНДРІВНА</t>
        </is>
      </c>
      <c r="B643" s="290" t="inlineStr">
        <is>
          <t>https://www.scopus.com/authid/detail.uri?authorId=6701878527</t>
        </is>
      </c>
    </row>
    <row r="644" ht="15.75" customHeight="1" s="303">
      <c r="A644" s="275" t="inlineStr">
        <is>
          <t>СТЬОПІН ОЛЕКСАНДР СЕРГІЙОВИЧ</t>
        </is>
      </c>
      <c r="B644" s="296" t="n"/>
    </row>
    <row r="645" ht="15.75" customHeight="1" s="303">
      <c r="A645" s="275" t="inlineStr">
        <is>
          <t>СТЬОПІНА СВІТЛАНА ВІКТОРІВНА</t>
        </is>
      </c>
      <c r="B645" s="296" t="n"/>
    </row>
    <row r="646" ht="15.75" customHeight="1" s="303">
      <c r="A646" s="275" t="inlineStr">
        <is>
          <t>СУКНОВ МИХАЙЛО ПЕТРОВИЧ</t>
        </is>
      </c>
      <c r="B646" s="296" t="n"/>
    </row>
    <row r="647" ht="15.75" customHeight="1" s="303">
      <c r="A647" s="275" t="inlineStr">
        <is>
          <t>СУПРУН ОЛЕКСАНДР ОЛЕКСАНДРОВИЧ</t>
        </is>
      </c>
      <c r="B647" s="296" t="n"/>
    </row>
    <row r="648" ht="15.75" customHeight="1" s="303">
      <c r="A648" s="275" t="inlineStr">
        <is>
          <t>СУПРУН ТЕТЯНА ВАСИЛІВНА (Вавенко)</t>
        </is>
      </c>
      <c r="B648" s="290" t="inlineStr">
        <is>
          <t>https://www.scopus.com/authid/detail.uri?authorId=55816901200</t>
        </is>
      </c>
    </row>
    <row r="649" ht="15.75" customHeight="1" s="303">
      <c r="A649" s="275" t="inlineStr">
        <is>
          <t>СУШКО ОЛЬГА АНАТОЛІЇВНА</t>
        </is>
      </c>
      <c r="B649" s="290" t="inlineStr">
        <is>
          <t>https://www.scopus.com/authid/detail.uri?authorId=56112737600</t>
        </is>
      </c>
    </row>
    <row r="650" ht="15.75" customHeight="1" s="303">
      <c r="A650" s="275" t="inlineStr">
        <is>
          <t>ТАБАКОВА ІРИНА СТАНІСЛАВІВНА</t>
        </is>
      </c>
      <c r="B650" s="290" t="inlineStr">
        <is>
          <t>https://www.scopus.com/authid/detail.uri?authorId=57194480930</t>
        </is>
      </c>
    </row>
    <row r="651" ht="15.75" customHeight="1" s="303">
      <c r="A651" s="275" t="inlineStr">
        <is>
          <t>ТАНЯНСЬКИЙ СТАНІСЛАВ ФЕДОРОВИЧ</t>
        </is>
      </c>
      <c r="B651" s="296" t="n"/>
    </row>
    <row r="652" ht="15.75" customHeight="1" s="303">
      <c r="A652" s="275" t="inlineStr">
        <is>
          <t>ТАРАН НАТАЛІЯ МИКОЛАЇВНА</t>
        </is>
      </c>
      <c r="B652" s="296" t="n"/>
    </row>
    <row r="653" ht="15.75" customHeight="1" s="303">
      <c r="A653" s="275" t="inlineStr">
        <is>
          <t>ТАРАПОВ СЕРГІЙ ІВАНОВИЧ</t>
        </is>
      </c>
      <c r="B653" s="290" t="inlineStr">
        <is>
          <t>https://www.scopus.com/authid/detail.uri?authorId=35577492600&amp;amp;eid=2-s2.0-85060861279</t>
        </is>
      </c>
    </row>
    <row r="654" ht="15.75" customHeight="1" s="303">
      <c r="A654" s="275" t="inlineStr">
        <is>
          <t>ТВЕРДОХЛІБ ВІТАЛІЙ ВІКТОРОВИЧ</t>
        </is>
      </c>
      <c r="B654" s="290" t="inlineStr">
        <is>
          <t>https://www.scopus.com/authid/detail.uri?authorId=57188571542</t>
        </is>
      </c>
    </row>
    <row r="655" ht="15.75" customHeight="1" s="303">
      <c r="A655" s="275" t="inlineStr">
        <is>
          <t>ТВОРОШЕНКО ІРИНА СЕРГІЇВНА</t>
        </is>
      </c>
      <c r="B655" s="290" t="inlineStr">
        <is>
          <t>https://www.scopus.com/authid/detail.uri?authorId=57211556518</t>
        </is>
      </c>
    </row>
    <row r="656" ht="15.75" customHeight="1" s="303">
      <c r="A656" s="275" t="inlineStr">
        <is>
          <t>ТЕВЯШЕВ АНДРІЙ ДМИТРОВИЧ</t>
        </is>
      </c>
      <c r="B656" s="290" t="inlineStr">
        <is>
          <t>https://www.scopus.com/authid/detail.uri?authorId=8214896500</t>
        </is>
      </c>
    </row>
    <row r="657" ht="15.75" customHeight="1" s="303">
      <c r="A657" s="275" t="inlineStr">
        <is>
          <t>ТЕРЕЩЕНКО ГЛІБ ЮРІЙОВИЧ</t>
        </is>
      </c>
      <c r="B657" s="290" t="inlineStr">
        <is>
          <t>https://www.scopus.com/authid/detail.uri?authorId=57207767352</t>
        </is>
      </c>
    </row>
    <row r="658" ht="15.75" customHeight="1" s="303">
      <c r="A658" s="275" t="inlineStr">
        <is>
          <t>ТЕРЕЩЕНКО ІГОР ВОЛОДИМИРОВИЧ</t>
        </is>
      </c>
      <c r="B658" s="290" t="inlineStr">
        <is>
          <t>https://www.scopus.com/authid/detail.uri?authorId=57194035858</t>
        </is>
      </c>
    </row>
    <row r="659" ht="15.75" customHeight="1" s="303">
      <c r="A659" s="275" t="inlineStr">
        <is>
          <t>ТЕРЗІЯН ВАГАН ЯКОВИЧ</t>
        </is>
      </c>
      <c r="B659" s="290" t="inlineStr">
        <is>
          <t>https://www.scopus.com/authid/detail.uri?authorId=6602841726</t>
        </is>
      </c>
    </row>
    <row r="660" ht="15.75" customHeight="1" s="303">
      <c r="A660" s="275" t="inlineStr">
        <is>
          <t>ТЕР-ОВАНЕСЬЯН ВІОЛЕТТА ГАРНИКІВНА</t>
        </is>
      </c>
      <c r="B660" s="301" t="n"/>
    </row>
    <row r="661" ht="15.75" customHeight="1" s="303">
      <c r="A661" s="275" t="inlineStr">
        <is>
          <t>ТЕСЛЮК СЕРГІЙ ІГОРОВИЧ</t>
        </is>
      </c>
      <c r="B661" s="290" t="inlineStr">
        <is>
          <t>https://www.scopus.com/authid/detail.uri?authorId=57211145204</t>
        </is>
      </c>
    </row>
    <row r="662" ht="15.75" customHeight="1" s="303">
      <c r="A662" s="275" t="inlineStr">
        <is>
          <t>ТИМКОВИЧ МАКСИМ ЮРІЙОВИЧ</t>
        </is>
      </c>
      <c r="B662" s="290" t="inlineStr">
        <is>
          <t>https://www.scopus.com/authid/detail.uri?authorId=56685704800</t>
        </is>
      </c>
    </row>
    <row r="663" ht="15.75" customHeight="1" s="303">
      <c r="A663" s="275" t="inlineStr">
        <is>
          <t>ТИМОШЕНКО ЛЕОНІД ПЕТРОВИЧ</t>
        </is>
      </c>
      <c r="B663" s="290" t="inlineStr">
        <is>
          <t>https://www.scopus.com/authid/detail.uri?authorId=57193824829</t>
        </is>
      </c>
    </row>
    <row r="664" ht="15.75" customHeight="1" s="303">
      <c r="A664" s="275" t="inlineStr">
        <is>
          <t>ТИМЧУК ІГОР ТРОХИМОВИЧ</t>
        </is>
      </c>
      <c r="B664" s="290" t="inlineStr">
        <is>
          <t>https://www.scopus.com/authid/detail.uri?authorId=14523615200</t>
        </is>
      </c>
    </row>
    <row r="665" ht="15.75" customHeight="1" s="303">
      <c r="A665" s="275" t="inlineStr">
        <is>
          <t>ТИХОНОВ ВЯЧЕСЛАВ АНАТОЛІЙОВИЧ</t>
        </is>
      </c>
      <c r="B665" s="290" t="inlineStr">
        <is>
          <t>https://www.scopus.com/authid/detail.uri?authorId=12797305300</t>
        </is>
      </c>
    </row>
    <row r="666" ht="15.75" customHeight="1" s="303">
      <c r="A666" s="275" t="inlineStr">
        <is>
          <t>ТІТАРЕНКО ЛАРИСА ОЛЕКСАНДРІВНА</t>
        </is>
      </c>
      <c r="B666" s="290" t="inlineStr">
        <is>
          <t>https://www.scopus.com/authid/detail.uri?authorId=23135884800</t>
        </is>
      </c>
    </row>
    <row r="667" ht="15.75" customHeight="1" s="303">
      <c r="A667" s="275" t="inlineStr">
        <is>
          <t>ТІТОВ СЕРГІЙ ВОЛОДИМИРОВИЧ</t>
        </is>
      </c>
      <c r="B667" s="290" t="inlineStr">
        <is>
          <t>https://www.scopus.com/authid/detail.uri?authorId=35763123500</t>
        </is>
      </c>
    </row>
    <row r="668" ht="15.75" customHeight="1" s="303">
      <c r="A668" s="275" t="inlineStr">
        <is>
          <t>ТІТОВА ОЛЕНА ВІТОЛЬДІЇВНА</t>
        </is>
      </c>
      <c r="B668" s="290" t="inlineStr">
        <is>
          <t>https://www.scopus.com/authid/detail.uri?authorId=57190664123</t>
        </is>
      </c>
    </row>
    <row r="669" ht="15.75" customHeight="1" s="303">
      <c r="A669" s="275" t="inlineStr">
        <is>
          <t>ТІХОНОВА ЛІДІЯ АНАТОЛІЇВНА</t>
        </is>
      </c>
      <c r="B669" s="302" t="n"/>
    </row>
    <row r="670" ht="15.75" customHeight="1" s="303">
      <c r="A670" s="275" t="inlineStr">
        <is>
          <t>ТКАЧ МАРІЯ ГЕННАДІЇВНА</t>
        </is>
      </c>
      <c r="B670" s="302" t="n"/>
    </row>
    <row r="671" ht="15.75" customHeight="1" s="303">
      <c r="A671" s="275" t="inlineStr">
        <is>
          <t>ТКАЧ ОЛЕНА ЄВГЕНІВНА</t>
        </is>
      </c>
      <c r="B671" s="302" t="n"/>
    </row>
    <row r="672" ht="15.75" customHeight="1" s="303">
      <c r="A672" s="275" t="inlineStr">
        <is>
          <t>ТКАЧЕНКО ВОЛОДИМИР ПИЛИПОВИЧ</t>
        </is>
      </c>
      <c r="B672" s="290" t="inlineStr">
        <is>
          <t>https://www.scopus.com/authid/detail.uri?authorId=57194038934</t>
        </is>
      </c>
    </row>
    <row r="673" ht="15.75" customHeight="1" s="303">
      <c r="A673" s="275" t="inlineStr">
        <is>
          <t>ТКАЧОВ ВІТАЛІЙ МИКОЛАЙОВИЧ</t>
        </is>
      </c>
      <c r="B673" s="290" t="inlineStr">
        <is>
          <t>https://www.scopus.com/authid/detail.uri?authorId=56485859400</t>
        </is>
      </c>
    </row>
    <row r="674" ht="15.75" customHeight="1" s="303">
      <c r="A674" s="275" t="inlineStr">
        <is>
          <t>ТКАЧОВА ТЕТЯНА СЕРГІЇВНА</t>
        </is>
      </c>
      <c r="B674" s="290" t="inlineStr">
        <is>
          <t>https://www.scopus.com/authid/detail.uri?authorId=57217062527</t>
        </is>
      </c>
    </row>
    <row r="675" ht="15.75" customHeight="1" s="303">
      <c r="A675" s="275" t="inlineStr">
        <is>
          <t>ТОВСТОПЛЬОТ ОЛЬГА СЕРГІЇВНА</t>
        </is>
      </c>
      <c r="B675" s="288" t="n"/>
    </row>
    <row r="676" ht="15.75" customHeight="1" s="303">
      <c r="A676" s="275" t="inlineStr">
        <is>
          <t>ТОКАР ЛЮБОВ ОЛЕКСАНДРІВНА</t>
        </is>
      </c>
      <c r="B676" s="290" t="inlineStr">
        <is>
          <t>https://www.scopus.com/authid/detail.uri?authorId=57194045937</t>
        </is>
      </c>
    </row>
    <row r="677" ht="15.75" customHeight="1" s="303">
      <c r="A677" s="275" t="inlineStr">
        <is>
          <t>ТОКАРЄВ ВОЛОДИМИР ВОЛОДИМИРОВИЧ</t>
        </is>
      </c>
      <c r="B677" s="290" t="inlineStr">
        <is>
          <t>https://www.scopus.com/authid/detail.uri?authorId=57188622143</t>
        </is>
      </c>
    </row>
    <row r="678" ht="15.75" customHeight="1" s="303">
      <c r="A678" s="275" t="inlineStr">
        <is>
          <t>ТОКАРЄВА ОЛЕНА ВІТАЛІЇВНА</t>
        </is>
      </c>
      <c r="B678" s="290" t="inlineStr">
        <is>
          <t>https://www.scopus.com/authid/detail.uri?origin=AuthorProfile&amp;authorId=57201648823</t>
        </is>
      </c>
    </row>
    <row r="679" ht="15.75" customHeight="1" s="303">
      <c r="A679" s="275" t="inlineStr">
        <is>
          <t>ТОКАРСЬКИЙ ПЕТРО ЛЬВОВИЧ</t>
        </is>
      </c>
      <c r="B679" s="290" t="inlineStr">
        <is>
          <t>https://www.scopus.com/authid/detail.uri?authorId=24342258300</t>
        </is>
      </c>
    </row>
    <row r="680" ht="15.75" customHeight="1" s="303">
      <c r="A680" s="275" t="inlineStr">
        <is>
          <t>ТОЛСТИХ ЄЛИЗАВЕТА ГЕННАДІЇВНА</t>
        </is>
      </c>
      <c r="B680" s="290" t="inlineStr">
        <is>
          <t>https://www.scopus.com/authid/detail.uri?authorId=56784334400</t>
        </is>
      </c>
    </row>
    <row r="681" ht="15.75" customHeight="1" s="303">
      <c r="A681" s="275" t="inlineStr">
        <is>
          <t>ТОМАК ВІРА ВІКТОРІВНА</t>
        </is>
      </c>
      <c r="B681" s="288" t="n"/>
    </row>
    <row r="682" ht="15.75" customHeight="1" s="303">
      <c r="A682" s="275" t="inlineStr">
        <is>
          <t>ТОРБА АЛЄКСАНДР АЛЄКСЄЄВІЧ</t>
        </is>
      </c>
      <c r="B682" s="290" t="inlineStr">
        <is>
          <t>https://www.scopus.com/authid/detail.uri?authorId=57191962512</t>
        </is>
      </c>
    </row>
    <row r="683" ht="15.75" customHeight="1" s="303">
      <c r="A683" s="275" t="inlineStr">
        <is>
          <t>ТОХТАМИШ НАТАЛІЯ ІВАНІВНА</t>
        </is>
      </c>
      <c r="B683" s="288" t="n"/>
    </row>
    <row r="684" ht="15.75" customHeight="1" s="303">
      <c r="A684" s="275" t="inlineStr">
        <is>
          <t>ТРОЇЦЬКА ВІКТОРІЯ ВАСИЛІВНА</t>
        </is>
      </c>
      <c r="B684" s="288" t="n"/>
    </row>
    <row r="685" ht="15.75" customHeight="1" s="303">
      <c r="A685" s="275" t="inlineStr">
        <is>
          <t>ТРОЩИЛО ОЛЕКСАНДР СТЕПАНОВИЧ</t>
        </is>
      </c>
      <c r="B685" s="288" t="n"/>
    </row>
    <row r="686" ht="15.75" customHeight="1" s="303">
      <c r="A686" s="275" t="inlineStr">
        <is>
          <t>ТРУБІЦИН ОЛЕКСІЙ ОЛЕКСІЙОВИЧ</t>
        </is>
      </c>
      <c r="B686" s="288" t="n"/>
    </row>
    <row r="687" ht="15.75" customHeight="1" s="303">
      <c r="A687" s="275" t="inlineStr">
        <is>
          <t>ТУРУТА ОЛЕКСІЙ ПЕТРОВИЧ</t>
        </is>
      </c>
      <c r="B687" s="290" t="inlineStr">
        <is>
          <t>https://www.scopus.com/authid/detail.uri?authorId=57189377891</t>
        </is>
      </c>
    </row>
    <row r="688" ht="15.75" customHeight="1" s="303">
      <c r="A688" s="275" t="inlineStr">
        <is>
          <t>ТУРУТА ОЛЕНА ВАСИЛІВНА</t>
        </is>
      </c>
      <c r="B688" s="290" t="inlineStr">
        <is>
          <t>https://www.scopus.com/authid/detail.uri?authorId=57217589878</t>
        </is>
      </c>
    </row>
    <row r="689" ht="15.75" customHeight="1" s="303">
      <c r="A689" s="275" t="inlineStr">
        <is>
          <t>УЗЛОВ ДМИТРО ЮРІЙОВИЧ</t>
        </is>
      </c>
      <c r="B689" s="290" t="inlineStr">
        <is>
          <t>https://www.scopus.com/authid/detail.uri?authorId=57201780269</t>
        </is>
      </c>
    </row>
    <row r="690" ht="15.75" customHeight="1" s="303">
      <c r="A690" s="275" t="inlineStr">
        <is>
          <t>УМЯРОВ КАМІЛЬ ТАГІРОВИЧ</t>
        </is>
      </c>
      <c r="B690" s="290" t="inlineStr">
        <is>
          <t>https://www.scopus.com/authid/detail.uri?authorId=57188701728</t>
        </is>
      </c>
    </row>
    <row r="691" ht="15.75" customHeight="1" s="303">
      <c r="A691" s="275" t="inlineStr">
        <is>
          <t>УМЯРОВ РАВІЛ ЯКОВИЧ</t>
        </is>
      </c>
      <c r="B691" s="290" t="inlineStr">
        <is>
          <t>https://www.scopus.com/authid/detail.uri?authorId=57211750103</t>
        </is>
      </c>
    </row>
    <row r="692" ht="15.75" customHeight="1" s="303">
      <c r="A692" s="275" t="inlineStr">
        <is>
          <t>УРНЯЄВА ІННА АНАТОЛІЇВНА</t>
        </is>
      </c>
      <c r="B692" s="290" t="inlineStr">
        <is>
          <t>https://www.scopus.com/authid/detail.uri?authorId=57201483350</t>
        </is>
      </c>
    </row>
    <row r="693" ht="15.75" customHeight="1" s="303">
      <c r="A693" s="275" t="inlineStr">
        <is>
          <t>УСИК ВІКТОРІЯ ВАЛЕРІЇВНА</t>
        </is>
      </c>
      <c r="B693" s="290" t="inlineStr">
        <is>
          <t>https://www.scopus.com/authid/detail.uri?authorId=57215832929</t>
        </is>
      </c>
    </row>
    <row r="694" ht="15.75" customHeight="1" s="303">
      <c r="A694" s="275" t="inlineStr">
        <is>
          <t>ФЕДОРЕНКО ЄВГЕНІЯ ПЕТРІВНА</t>
        </is>
      </c>
      <c r="B694" s="288" t="n"/>
    </row>
    <row r="695" ht="15.75" customHeight="1" s="303">
      <c r="A695" s="275" t="inlineStr">
        <is>
          <t>ФЕДОРОВ ОЛЕКСІЙ ВАЛЕРІЙОВИЧ</t>
        </is>
      </c>
      <c r="B695" s="290" t="inlineStr">
        <is>
          <t>https://www.scopus.com/authid/detail.uri?authorId=56981705200</t>
        </is>
      </c>
    </row>
    <row r="696" ht="15.75" customHeight="1" s="303">
      <c r="A696" s="275" t="inlineStr">
        <is>
          <t>ФЕДОРЧЕНКО ВОЛОДИМИР МИКОЛАЙОВИЧ</t>
        </is>
      </c>
      <c r="B696" s="288" t="n"/>
    </row>
    <row r="697" ht="15.75" customHeight="1" s="303">
      <c r="A697" s="275" t="inlineStr">
        <is>
          <t>ФЕДЮШИН ОЛЕКСАНДР ІВАНОВИЧ</t>
        </is>
      </c>
      <c r="B697" s="288" t="n"/>
    </row>
    <row r="698" ht="15.75" customHeight="1" s="303">
      <c r="A698" s="275" t="inlineStr">
        <is>
          <t>ФИЛИПЕНКО ОЛЕКСАНДР ІВАНОВИЧ</t>
        </is>
      </c>
      <c r="B698" s="290" t="inlineStr">
        <is>
          <t>https://www.scopus.com/authid/detail.uri?authorId=6603262903</t>
        </is>
      </c>
    </row>
    <row r="699" ht="15.75" customHeight="1" s="303">
      <c r="A699" s="275" t="inlineStr">
        <is>
          <t>ФІЛАТОВ ВАЛЕНТИН ОЛЕКСАНДРОВИЧ</t>
        </is>
      </c>
      <c r="B699" s="290" t="inlineStr">
        <is>
          <t>https://www.scopus.com/authid/detail.uri?authorId=56911938100</t>
        </is>
      </c>
    </row>
    <row r="700" ht="15.75" customHeight="1" s="303">
      <c r="A700" s="275" t="inlineStr">
        <is>
          <t>ФІЛІМОНЧУК ТЕТЯНА ВОЛОДИМИРIВНА</t>
        </is>
      </c>
      <c r="B700" s="290" t="inlineStr">
        <is>
          <t>https://www.scopus.com/authid/detail.uri?authorId=57190949991</t>
        </is>
      </c>
    </row>
    <row r="701" ht="15.75" customHeight="1" s="303">
      <c r="A701" s="275" t="inlineStr">
        <is>
          <t>ФІЛІППЕНКО ІННА ВІКТОРІВНА</t>
        </is>
      </c>
      <c r="B701" s="290" t="inlineStr">
        <is>
          <t>https://www.scopus.com/authid/detail.uri?authorId=24483080100</t>
        </is>
      </c>
    </row>
    <row r="702" ht="15.75" customHeight="1" s="303">
      <c r="A702" s="275" t="inlineStr">
        <is>
          <t>ФІЛІППЕНКО ОЛЕГ ІГОРОВИЧ</t>
        </is>
      </c>
      <c r="B702" s="290" t="inlineStr">
        <is>
          <t>https://www.scopus.com/authid/detail.uri?authorId=57194036787</t>
        </is>
      </c>
    </row>
    <row r="703" ht="15.75" customHeight="1" s="303">
      <c r="A703" s="275" t="inlineStr">
        <is>
          <t>ФОМІЧОВ ОЛЕКСАНДР ОЛЕКСАНДРОВИЧ</t>
        </is>
      </c>
      <c r="B703" s="288" t="n"/>
    </row>
    <row r="704" ht="15.75" customHeight="1" s="303">
      <c r="A704" s="275" t="inlineStr">
        <is>
          <t>ФРОЛОВ АНДРІЙ ВІТАЛІЙОВИЧ</t>
        </is>
      </c>
      <c r="B704" s="290" t="inlineStr">
        <is>
          <t>https://www.scopus.com/authid/detail.uri?authorId=57193455909</t>
        </is>
      </c>
    </row>
    <row r="705" ht="15.75" customHeight="1" s="303">
      <c r="A705" s="275" t="inlineStr">
        <is>
          <t>ФРОЛОВА ТЕТЯНА ІВАНІВНА</t>
        </is>
      </c>
      <c r="B705" s="290" t="inlineStr">
        <is>
          <t>https://www.scopus.com/authid/detail.uri?authorId=16401149500</t>
        </is>
      </c>
    </row>
    <row r="706" ht="15.75" customHeight="1" s="303">
      <c r="A706" s="275" t="inlineStr">
        <is>
          <t>ФУНКЕНДОРФ АНАСТАСІЯ ОЛЕКСАНДРІВНА</t>
        </is>
      </c>
      <c r="B706" s="290" t="inlineStr">
        <is>
          <t>https://www.scopus.com/authid/detail.uri?authorId=57202452099</t>
        </is>
      </c>
    </row>
    <row r="707" ht="15.75" customHeight="1" s="303">
      <c r="A707" s="275" t="inlineStr">
        <is>
          <t>ХАВІН ГЕННАДІЙ ЛЬВОВИЧ</t>
        </is>
      </c>
      <c r="B707" s="290" t="inlineStr">
        <is>
          <t>https://www.scopus.com/authid/detail.uri?authorId=36897443300</t>
        </is>
      </c>
    </row>
    <row r="708" ht="15.75" customHeight="1" s="303">
      <c r="A708" s="275" t="inlineStr">
        <is>
          <t>ХАЛІМОВ ГЕННАДІЙ ЗАЙДУЛОВИЧ</t>
        </is>
      </c>
      <c r="B708" s="290" t="inlineStr">
        <is>
          <t>https://www.scopus.com/authid/detail.uri?authorId=57208632312</t>
        </is>
      </c>
    </row>
    <row r="709" ht="15.75" customHeight="1" s="303">
      <c r="A709" s="275" t="inlineStr">
        <is>
          <t>ХАЛІМОВА СВІТЛАНА ВОЛОДИМИРІВНА</t>
        </is>
      </c>
      <c r="B709" s="290" t="inlineStr">
        <is>
          <t>https://www.scopus.com/authid/detail.uri?authorId=57216485518&amp;amp;eid=2-s2.0-85083647740</t>
        </is>
      </c>
    </row>
    <row r="710" ht="15.75" customHeight="1" s="303">
      <c r="A710" s="275" t="inlineStr">
        <is>
          <t>ХАРЧЕНКО НАТАЛІЯ АНДРІЇВНА</t>
        </is>
      </c>
      <c r="B710" s="290" t="inlineStr">
        <is>
          <t>https://www.scopus.com/authid/detail.uri?authorId=55976111400</t>
        </is>
      </c>
    </row>
    <row r="711" ht="15.75" customHeight="1" s="303">
      <c r="A711" s="275" t="inlineStr">
        <is>
          <t>ХАХАНОВ ВОЛОДИМИР ІВАНОВИЧ</t>
        </is>
      </c>
      <c r="B711" s="290" t="inlineStr">
        <is>
          <t>https://www.scopus.com/authid/detail.uri?authorId=7801667873</t>
        </is>
      </c>
    </row>
    <row r="712" ht="15.75" customHeight="1" s="303">
      <c r="A712" s="275" t="inlineStr">
        <is>
          <t>ХАХАНОВА ГАННА ВОЛОДИМИРІВНА</t>
        </is>
      </c>
      <c r="B712" s="290" t="inlineStr">
        <is>
          <t>https://www.scopus.com/authid/detail.uri?authorId=8326375900</t>
        </is>
      </c>
    </row>
    <row r="713" ht="15.75" customHeight="1" s="303">
      <c r="A713" s="275" t="inlineStr">
        <is>
          <t>ХАХАНОВА ІРИНА ВІТАЛІЇВНА</t>
        </is>
      </c>
      <c r="B713" s="290" t="inlineStr">
        <is>
          <t>https://www.scopus.com/authid/detail.uri?authorId=24479469700</t>
        </is>
      </c>
    </row>
    <row r="714" ht="15.75" customHeight="1" s="303">
      <c r="A714" s="275" t="inlineStr">
        <is>
          <t>ХАЦЬКО НАТАЛІЯ ЄВГЕНІВНА</t>
        </is>
      </c>
      <c r="B714" s="288" t="n"/>
    </row>
    <row r="715" ht="15.75" customHeight="1" s="303">
      <c r="A715" s="275" t="inlineStr">
        <is>
          <t>ХМІЛЬ НАТАЛІЯ ВОЛОДИМИРІВНА</t>
        </is>
      </c>
      <c r="B715" s="288" t="n"/>
    </row>
    <row r="716" ht="15.75" customHeight="1" s="303">
      <c r="A716" s="275" t="inlineStr">
        <is>
          <t>ХОЛОД ЛЕОНІД МИКОЛАЙОВИЧ</t>
        </is>
      </c>
      <c r="B716" s="288" t="n"/>
    </row>
    <row r="717" ht="15.75" customHeight="1" s="303">
      <c r="A717" s="275" t="inlineStr">
        <is>
          <t>ХОЛОДКОВА АННА ВАЛЕРІЇВНА</t>
        </is>
      </c>
      <c r="B717" s="290" t="inlineStr">
        <is>
          <t>https://www.scopus.com/authid/detail.uri?authorId=57196074877</t>
        </is>
      </c>
    </row>
    <row r="718" ht="15.75" customHeight="1" s="303">
      <c r="A718" s="275" t="inlineStr">
        <is>
          <t>ХОМЕНКО ОЛЕКСАНДРА ВОЛОДИМИРІВНА</t>
        </is>
      </c>
      <c r="B718" s="288" t="n"/>
    </row>
    <row r="719" ht="15.75" customHeight="1" s="303">
      <c r="A719" s="275" t="inlineStr">
        <is>
          <t>ХОНДАК ІННА ІВАНІВНА</t>
        </is>
      </c>
      <c r="B719" s="290" t="inlineStr">
        <is>
          <t>https://www.scopus.com/authid/detail.uri?authorId=57210364205</t>
        </is>
      </c>
    </row>
    <row r="720" ht="15.75" customHeight="1" s="303">
      <c r="A720" s="275" t="inlineStr">
        <is>
          <t>ХОРОШАЙЛО ЮРІЙ ЄВГЕНІЙОВИЧ</t>
        </is>
      </c>
      <c r="B720" s="290" t="inlineStr">
        <is>
          <t>https://www.scopus.com/authid/detail.uri?authorId=15519479600</t>
        </is>
      </c>
    </row>
    <row r="721" ht="15.75" customHeight="1" s="303">
      <c r="A721" s="275" t="inlineStr">
        <is>
          <t>ХРОМИХ РОМАН ВОЛОДИМИРОВИЧ</t>
        </is>
      </c>
      <c r="B721" s="288" t="n"/>
    </row>
    <row r="722" ht="15.75" customHeight="1" s="303">
      <c r="A722" s="275" t="inlineStr">
        <is>
          <t>ХРУСТАЛЬОВ КИРИЛО ЛЬВОВИЧ</t>
        </is>
      </c>
      <c r="B722" s="290" t="inlineStr">
        <is>
          <t>https://www.scopus.com/authid/detail.uri?authorId=57202455354</t>
        </is>
      </c>
    </row>
    <row r="723" ht="15.75" customHeight="1" s="303">
      <c r="A723" s="275" t="inlineStr">
        <is>
          <t>ХРУСТАЛЬОВА СОФІЯ ВОЛОДИМИРІВНА</t>
        </is>
      </c>
      <c r="B723" s="288" t="n"/>
    </row>
    <row r="724" ht="15.75" customHeight="1" s="303">
      <c r="A724" s="275" t="inlineStr">
        <is>
          <t>ХРЯПКІН ОЛЕКСАНДР ВОЛОДИМИРОВИЧ</t>
        </is>
      </c>
      <c r="B724" s="290" t="inlineStr">
        <is>
          <t>https://www.scopus.com/authid/detail.uri?authorId=57208645175</t>
        </is>
      </c>
    </row>
    <row r="725" ht="15.75" customHeight="1" s="303">
      <c r="A725" s="275" t="inlineStr">
        <is>
          <t>ЦЕРКОВНА ОЛЕНА ВІКТОРІВНА</t>
        </is>
      </c>
      <c r="B725" s="290" t="inlineStr">
        <is>
          <t>https://www.scopus.com/authid/detail.uri?authorId=57195976978</t>
        </is>
      </c>
    </row>
    <row r="726" ht="15.75" customHeight="1" s="303">
      <c r="A726" s="275" t="inlineStr">
        <is>
          <t>ЦЕХМІСТРО РОМАН ІВАНОВИЧ</t>
        </is>
      </c>
      <c r="B726" s="290" t="inlineStr">
        <is>
          <t>https://www.scopus.com/authid/detail.uri?authorId=15072342500</t>
        </is>
      </c>
    </row>
    <row r="727" ht="15.75" customHeight="1" s="303">
      <c r="A727" s="275" t="inlineStr">
        <is>
          <t>ЦИГАНЕНКО ВІКТОРІЯ ЛЕОНIДIВНА</t>
        </is>
      </c>
      <c r="B727" s="288" t="n"/>
    </row>
    <row r="728" ht="15.75" customHeight="1" s="303">
      <c r="A728" s="275" t="inlineStr">
        <is>
          <t>ЦИМБАЛ ОЛЕКСАНДР МИХАЙЛОВИЧ</t>
        </is>
      </c>
      <c r="B728" s="290" t="inlineStr">
        <is>
          <t>https://www.scopus.com/authid/detail.uri?authorId=36021627200</t>
        </is>
      </c>
    </row>
    <row r="729" ht="15.75" customHeight="1" s="303">
      <c r="A729" s="275" t="inlineStr">
        <is>
          <t>ЦОПА ОЛЕКСАНДР ІВАНОВИЧ</t>
        </is>
      </c>
      <c r="B729" s="290" t="inlineStr">
        <is>
          <t>https://www.scopus.com/authid/detail.uri?authorId=24722940900</t>
        </is>
      </c>
    </row>
    <row r="730" ht="15.75" customHeight="1" s="303">
      <c r="A730" s="275" t="inlineStr">
        <is>
          <t>ЧАЙНІКОВ СЕРГІЙ ІВАНОВИЧ</t>
        </is>
      </c>
      <c r="B730" s="288" t="n"/>
    </row>
    <row r="731" ht="15.75" customHeight="1" s="303">
      <c r="A731" s="275" t="inlineStr">
        <is>
          <t>ЧАЛА ЛАРИСА ЕРНЕСТІВНА</t>
        </is>
      </c>
      <c r="B731" s="290" t="inlineStr">
        <is>
          <t>https://www.scopus.com/authid/detail.uri?authorId=57194214849</t>
        </is>
      </c>
    </row>
    <row r="732" ht="15.75" customHeight="1" s="303">
      <c r="A732" s="275" t="inlineStr">
        <is>
          <t>ЧАЛА ОКСАНА ВІКТОРІВНА</t>
        </is>
      </c>
      <c r="B732" s="290" t="inlineStr">
        <is>
          <t>https://www.scopus.com/authid/detail.uri?authorId=57211128568</t>
        </is>
      </c>
    </row>
    <row r="733" ht="15.75" customHeight="1" s="303">
      <c r="A733" s="275" t="inlineStr">
        <is>
          <t>ЧАЛА ОЛЕНА ОЛЕКСАНДРІВНА</t>
        </is>
      </c>
      <c r="B733" s="290" t="inlineStr">
        <is>
          <t>https://www.scopus.com/authid/detail.uri?authorId=57211027250</t>
        </is>
      </c>
    </row>
    <row r="734" ht="15.75" customHeight="1" s="303">
      <c r="A734" s="275" t="inlineStr">
        <is>
          <t>ЧАЛИЙ СЕРГІЙ ФЕДОРОВИЧ</t>
        </is>
      </c>
      <c r="B734" s="290" t="inlineStr">
        <is>
          <t>https://www.scopus.com/authid/detail.uri?authorId=57209322527</t>
        </is>
      </c>
    </row>
    <row r="735" ht="15.75" customHeight="1" s="303">
      <c r="A735" s="275" t="inlineStr">
        <is>
          <t>ЧЕБОТАРЬОВА ДАРІЯ ВАСИЛІВНА</t>
        </is>
      </c>
      <c r="B735" s="290" t="inlineStr">
        <is>
          <t>https://www.scopus.com/authid/detail.uri?authorId=26654033000</t>
        </is>
      </c>
    </row>
    <row r="736" ht="15.75" customHeight="1" s="303">
      <c r="A736" s="275" t="inlineStr">
        <is>
          <t>ЧЕБОТАРЬОВА ІРИНА БОРИСІВНА</t>
        </is>
      </c>
      <c r="B736" s="288" t="n"/>
    </row>
    <row r="737" ht="15.75" customHeight="1" s="303">
      <c r="A737" s="275" t="inlineStr">
        <is>
          <t>ЧЕЛОМБІТЬКО ВІКТОР ФЕДОРОВИЧ</t>
        </is>
      </c>
      <c r="B737" s="288" t="n"/>
    </row>
    <row r="738" ht="15.75" customHeight="1" s="303">
      <c r="A738" s="275" t="inlineStr">
        <is>
          <t>ЧЕПЕЛА СЕРГІЙ ПАВЛОВИЧ</t>
        </is>
      </c>
      <c r="B738" s="288" t="n"/>
    </row>
    <row r="739" ht="15.75" customHeight="1" s="303">
      <c r="A739" s="275" t="inlineStr">
        <is>
          <t>ЧЕПЕЛЄВА МАРИНА АНАТОЛІЇВНА</t>
        </is>
      </c>
      <c r="B739" s="288" t="n"/>
    </row>
    <row r="740" ht="15.75" customHeight="1" s="303">
      <c r="A740" s="275" t="inlineStr">
        <is>
          <t>ЧЕРЕПАНОВА ЮЛІЯ ЮРІЇВНА</t>
        </is>
      </c>
      <c r="B740" s="288" t="n"/>
    </row>
    <row r="741" ht="15.75" customHeight="1" s="303">
      <c r="A741" s="275" t="inlineStr">
        <is>
          <t>ЧЕРНИШОВ МИКОЛА МИКОЛАЙОВИЧ</t>
        </is>
      </c>
      <c r="B741" s="290" t="inlineStr">
        <is>
          <t>https://www.scopus.com/authid/detail.uri?authorId=36633269000</t>
        </is>
      </c>
    </row>
    <row r="742" ht="15.75" customHeight="1" s="303">
      <c r="A742" s="275" t="inlineStr">
        <is>
          <t>ЧЕРНЯКОВ ЕДУАРД ІВАНОВИЧ</t>
        </is>
      </c>
      <c r="B742" s="290" t="inlineStr">
        <is>
          <t>https://www.scopus.com/authid/detail.uri?authorId=36518492100</t>
        </is>
      </c>
    </row>
    <row r="743" ht="15.75" customHeight="1" s="303">
      <c r="A743" s="275" t="inlineStr">
        <is>
          <t>ЧЕТВЕРИКОВ ГРИГОРІЙ ГРИГОРОВИЧ</t>
        </is>
      </c>
      <c r="B743" s="290" t="inlineStr">
        <is>
          <t>https://www.scopus.com/authid/detail.uri?authorId=55386924000</t>
        </is>
      </c>
    </row>
    <row r="744" ht="15.75" customHeight="1" s="303">
      <c r="A744" s="275" t="inlineStr">
        <is>
          <t>ЧИРКОВА КАТЕРИНА СЕРГІЇВНА</t>
        </is>
      </c>
      <c r="B744" s="290" t="inlineStr">
        <is>
          <t>https://www.scopus.com/authid/detail.uri?authorId=57192544647</t>
        </is>
      </c>
    </row>
    <row r="745" ht="15.75" customHeight="1" s="303">
      <c r="A745" s="275" t="inlineStr">
        <is>
          <t>ЧОРНА ОЛЬГА СЕРГІЇВНА</t>
        </is>
      </c>
      <c r="B745" s="290" t="inlineStr">
        <is>
          <t>https://www.scopus.com/authid/detail.uri?authorId=56976296000</t>
        </is>
      </c>
    </row>
    <row r="746" ht="15.75" customHeight="1" s="303">
      <c r="A746" s="275" t="inlineStr">
        <is>
          <t>ЧУГАЙ АНДРІЙ МИХАЙЛОВИЧ</t>
        </is>
      </c>
      <c r="B746" s="288" t="n"/>
    </row>
    <row r="747" ht="15.75" customHeight="1" s="303">
      <c r="A747" s="275" t="inlineStr">
        <is>
          <t>ЧУГУЙ ЄВГЕН АНАТОЛІЙОВИЧ</t>
        </is>
      </c>
      <c r="B747" s="288" t="n"/>
    </row>
    <row r="748" ht="15.75" customHeight="1" s="303">
      <c r="A748" s="275" t="inlineStr">
        <is>
          <t>ЧУКАНОВ СЕРГІЙ БОРИСОВИЧ</t>
        </is>
      </c>
      <c r="B748" s="288" t="n"/>
    </row>
    <row r="749" ht="15.75" customHeight="1" s="303">
      <c r="A749" s="275" t="inlineStr">
        <is>
          <t>ЧУМАКОВ ВОЛОДИМИР ІВАНОВИЧ</t>
        </is>
      </c>
      <c r="B749" s="290" t="inlineStr">
        <is>
          <t>https://www.scopus.com/authid/detail.uri?authorId=7005972663</t>
        </is>
      </c>
    </row>
    <row r="750" ht="15.75" customHeight="1" s="303">
      <c r="A750" s="275" t="inlineStr">
        <is>
          <t>ЧУМАЧЕНКО СВІТЛАНА ВІКТОРІВНА</t>
        </is>
      </c>
      <c r="B750" s="290" t="inlineStr">
        <is>
          <t>https://www.scopus.com/authid/detail.uri?authorId=57188710840</t>
        </is>
      </c>
    </row>
    <row r="751" ht="15.75" customHeight="1" s="303">
      <c r="A751" s="275" t="inlineStr">
        <is>
          <t>ЧУПРИНА АНАСТАСІЯ СЕРГІЇВНА</t>
        </is>
      </c>
      <c r="B751" s="290" t="inlineStr">
        <is>
          <t>https://www.scopus.com/authid/detail.uri?authorId=57202997528</t>
        </is>
      </c>
    </row>
    <row r="752" ht="15.75" customHeight="1" s="303">
      <c r="A752" s="275" t="inlineStr">
        <is>
          <t>ЧУПРИНА ОЛЕНА ОЛЕКСІЇВНА</t>
        </is>
      </c>
      <c r="B752" s="288" t="n"/>
    </row>
    <row r="753" ht="15.75" customHeight="1" s="303">
      <c r="A753" s="275" t="inlineStr">
        <is>
          <t>ЧУРІЛОВ ОЛЕКСАНДР ІВАНОВИЧ</t>
        </is>
      </c>
      <c r="B753" s="288" t="n"/>
    </row>
    <row r="754" ht="15.75" customHeight="1" s="303">
      <c r="A754" s="275" t="inlineStr">
        <is>
          <t>ЧУРЮМОВ ГЕННАДІЙ ІВАНОВИЧ</t>
        </is>
      </c>
      <c r="B754" s="290" t="inlineStr">
        <is>
          <t>https://www.scopus.com/authid/detail.uri?authorId=6602781297</t>
        </is>
      </c>
    </row>
    <row r="755" ht="15.75" customHeight="1" s="303">
      <c r="A755" s="275" t="inlineStr">
        <is>
          <t>ШАЛАЄВА ВІКТОРІЯ ВОЛОДИМИРІВНА</t>
        </is>
      </c>
      <c r="B755" s="288" t="inlineStr">
        <is>
          <t xml:space="preserve"> </t>
        </is>
      </c>
    </row>
    <row r="756" ht="15.75" customHeight="1" s="303">
      <c r="A756" s="275" t="inlineStr">
        <is>
          <t>ШАПОВАЛОВ СЕРГІЙ ВІКТОРОВИЧ</t>
        </is>
      </c>
      <c r="B756" s="290" t="inlineStr">
        <is>
          <t>https://www.scopus.com/authid/detail.uri?authorId=57210095482</t>
        </is>
      </c>
    </row>
    <row r="757" ht="15.75" customHeight="1" s="303">
      <c r="A757" s="275" t="inlineStr">
        <is>
          <t>ШАПОВАЛОВА АНАСТАСІЯ СЕРГІЇВНА</t>
        </is>
      </c>
      <c r="B757" s="290" t="inlineStr">
        <is>
          <t>https://www.scopus.com/authid/detail.uri?authorId=57207779807</t>
        </is>
      </c>
    </row>
    <row r="758" ht="15.75" customHeight="1" s="303">
      <c r="A758" s="275" t="inlineStr">
        <is>
          <t>ШАРАПОВА ОЛЕНА ВІТАЛІЇВНА</t>
        </is>
      </c>
      <c r="B758" s="290" t="inlineStr">
        <is>
          <t>https://www.scopus.com/authid/detail.uri?authorId=57200139266</t>
        </is>
      </c>
    </row>
    <row r="759" ht="15.75" customHeight="1" s="303">
      <c r="A759" s="275" t="inlineStr">
        <is>
          <t>ШАФРОНЕНКО АЛІНА ЮРІЇВНА</t>
        </is>
      </c>
      <c r="B759" s="290" t="inlineStr">
        <is>
          <t>https://www.scopus.com/authid/detail.uri?authorId=57204559813</t>
        </is>
      </c>
    </row>
    <row r="760" ht="15.75" customHeight="1" s="303">
      <c r="A760" s="275" t="inlineStr">
        <is>
          <t>ШЕВЧЕНКО ОЛЕКСАНДР ЮРІЙОВИЧ</t>
        </is>
      </c>
      <c r="B760" s="290" t="inlineStr">
        <is>
          <t>https://www.scopus.com/authid/detail.uri?authorId=56124744100</t>
        </is>
      </c>
    </row>
    <row r="761" ht="15.75" customHeight="1" s="303">
      <c r="A761" s="275" t="inlineStr">
        <is>
          <t>ШЕВЧЕНКО ОЛЕНА ЛЕОНІДІВНА</t>
        </is>
      </c>
      <c r="B761" s="288" t="n"/>
    </row>
    <row r="762" ht="15.75" customHeight="1" s="303">
      <c r="A762" s="275" t="inlineStr">
        <is>
          <t>ШЕВЧЕНКО ОЛЬГА ЮРІЇВНА</t>
        </is>
      </c>
      <c r="B762" s="290" t="inlineStr">
        <is>
          <t>https://www.scopus.com/authid/detail.uri?authorId=57217113510</t>
        </is>
      </c>
    </row>
    <row r="763" ht="15.75" customHeight="1" s="303">
      <c r="A763" s="275" t="inlineStr">
        <is>
          <t>ШЕЙКО ІРИНА АНАТОЛІЇВНА</t>
        </is>
      </c>
      <c r="B763" s="290" t="inlineStr">
        <is>
          <t>https://www.scopus.com/authid/detail.uri?authorId=57210344486</t>
        </is>
      </c>
    </row>
    <row r="764" ht="15.75" customHeight="1" s="303">
      <c r="A764" s="275" t="inlineStr">
        <is>
          <t>ШЕЙКО СЕРГІЙ ОЛЕКСАНДРОВИЧ</t>
        </is>
      </c>
      <c r="B764" s="290" t="inlineStr">
        <is>
          <t>https://www.scopus.com/authid/detail.uri?authorId=57202799599</t>
        </is>
      </c>
    </row>
    <row r="765" ht="15.75" customHeight="1" s="303">
      <c r="A765" s="275" t="inlineStr">
        <is>
          <t>ШЕРГІН ВАДИМ ЛЕОНІДОВИЧ</t>
        </is>
      </c>
      <c r="B765" s="290" t="inlineStr">
        <is>
          <t>https://www.scopus.com/authid/detail.uri?authorId=57201728980</t>
        </is>
      </c>
    </row>
    <row r="766" ht="15.75" customHeight="1" s="303">
      <c r="A766" s="275" t="inlineStr">
        <is>
          <t>ШЕХОВЦОВ СЕРГІЙ БОРИСОВИЧ</t>
        </is>
      </c>
      <c r="B766" s="290" t="inlineStr">
        <is>
          <t>https://www.scopus.com/authid/detail.uri?authorId=26431566700</t>
        </is>
      </c>
    </row>
    <row r="767" ht="15.75" customHeight="1" s="303">
      <c r="A767" s="275" t="inlineStr">
        <is>
          <t>ШЕХОВЦОВА ВІКТОРІЯ ІВАНІВНА</t>
        </is>
      </c>
      <c r="B767" s="288" t="n"/>
    </row>
    <row r="768" ht="15.75" customHeight="1" s="303">
      <c r="A768" s="275" t="inlineStr">
        <is>
          <t>ШЕХОВЦОВА ДАРІЯ ДМИТРІВНА</t>
        </is>
      </c>
      <c r="B768" s="288" t="n"/>
    </row>
    <row r="769" ht="15.75" customHeight="1" s="303">
      <c r="A769" s="275" t="inlineStr">
        <is>
          <t>ШИРОКОПЕТЛЄВА МАРІЯ СЕРГІЇВНА</t>
        </is>
      </c>
      <c r="B769" s="290" t="inlineStr">
        <is>
          <t>https://www.scopus.com/authid/detail.uri?authorId=57207771344</t>
        </is>
      </c>
    </row>
    <row r="770" ht="15.75" customHeight="1" s="303">
      <c r="A770" s="275" t="inlineStr">
        <is>
          <t>ШИРЯЄВ АНДРІЙ ВОЛОДИМИРОВИЧ</t>
        </is>
      </c>
      <c r="B770" s="290" t="inlineStr">
        <is>
          <t>https://www.scopus.com/authid/detail.uri?authorId=55225551300</t>
        </is>
      </c>
    </row>
    <row r="771" ht="15.75" customHeight="1" s="303">
      <c r="A771" s="275" t="inlineStr">
        <is>
          <t>ШКІЛЬ ОЛЕКСАНДР СЕРГІЙОВИЧ</t>
        </is>
      </c>
      <c r="B771" s="290" t="inlineStr">
        <is>
          <t>https://www.scopus.com/authid/detail.uri?authorId=6506160916</t>
        </is>
      </c>
    </row>
    <row r="772" ht="15.75" customHeight="1" s="303">
      <c r="A772" s="275" t="inlineStr">
        <is>
          <t>ШМАТКО ОЛЕКСАНДР ВІТАЛІЙОВИЧ</t>
        </is>
      </c>
      <c r="B772" s="290" t="inlineStr">
        <is>
          <t>https://www.scopus.com/authid/detail.uri?authorId=6602623478</t>
        </is>
      </c>
    </row>
    <row r="773" ht="15.75" customHeight="1" s="303">
      <c r="A773" s="275" t="inlineStr">
        <is>
          <t>ШОСТАК БОГДАН ОЛЕКСІЙОВИЧ</t>
        </is>
      </c>
      <c r="B773" s="290" t="inlineStr">
        <is>
          <t>www.scopus.com/authid/detail.uri?authorId=57216335450</t>
        </is>
      </c>
    </row>
    <row r="774" ht="15.75" customHeight="1" s="303">
      <c r="A774" s="275" t="inlineStr">
        <is>
          <t>ШОСТАК ІГОР ВОЛОДИМИРОВИЧ</t>
        </is>
      </c>
      <c r="B774" s="290" t="inlineStr">
        <is>
          <t>https://www.scopus.com/authid/detail.uri?authorId=57195590211</t>
        </is>
      </c>
    </row>
    <row r="775" ht="15.75" customHeight="1" s="303">
      <c r="A775" s="275" t="inlineStr">
        <is>
          <t>ШОСТКО ІГОР СВІТОСЛАВОВИЧ</t>
        </is>
      </c>
      <c r="B775" s="290" t="inlineStr">
        <is>
          <t>https://www.scopus.com/authid/detail.uri?authorId=9274594000</t>
        </is>
      </c>
    </row>
    <row r="776" ht="15.75" customHeight="1" s="303">
      <c r="A776" s="275" t="inlineStr">
        <is>
          <t>ШТАНГЕЙ СВІТЛАНА ВІКТОРІВНА</t>
        </is>
      </c>
      <c r="B776" s="290" t="inlineStr">
        <is>
          <t>https://www.scopus.com/authid/detail.uri?authorId=56485954400</t>
        </is>
      </c>
    </row>
    <row r="777" ht="15.75" customHeight="1" s="303">
      <c r="A777" s="275" t="inlineStr">
        <is>
          <t>ШТАНЬКО ВАЛЕНТИНА ІГОРІВНА</t>
        </is>
      </c>
      <c r="B777" s="290" t="inlineStr">
        <is>
          <t>https://www.scopus.com/authid/detail.uri?authorId=56440113300</t>
        </is>
      </c>
    </row>
    <row r="778" ht="15.75" customHeight="1" s="303">
      <c r="A778" s="275" t="inlineStr">
        <is>
          <t>ШТЕФАН НАТАЛЯ ВОЛОДИМИРІВНА</t>
        </is>
      </c>
      <c r="B778" s="290" t="inlineStr">
        <is>
          <t>https://www.scopus.com/authid/detail.uri?authorId=6507966386</t>
        </is>
      </c>
    </row>
    <row r="779" ht="15.75" customHeight="1" s="303">
      <c r="A779" s="275" t="inlineStr">
        <is>
          <t>ШТИХ ІННА АНАТОЛІЇВНА</t>
        </is>
      </c>
      <c r="B779" s="290" t="inlineStr">
        <is>
          <t>https://www.scopus.com/authid/detail.uri?authorId=57210410019</t>
        </is>
      </c>
    </row>
    <row r="780" ht="15.75" customHeight="1" s="303">
      <c r="A780" s="275" t="inlineStr">
        <is>
          <t>ШТОМПЕЛЬ МИКОЛА АНАТОЛІЇОВИЧ</t>
        </is>
      </c>
      <c r="B780" s="288" t="n"/>
    </row>
    <row r="781" ht="15.75" customHeight="1" s="303">
      <c r="A781" s="275" t="inlineStr">
        <is>
          <t>ШУБІН ІГОР ЮРІЙОВИЧ</t>
        </is>
      </c>
      <c r="B781" s="290" t="inlineStr">
        <is>
          <t>https://www.scopus.com/authid/detail.uri?authorId=57188703184</t>
        </is>
      </c>
    </row>
    <row r="782" ht="15.75" customHeight="1" s="303">
      <c r="A782" s="275" t="inlineStr">
        <is>
          <t>ШУШЛЯПІНА НАТАЛІЯ ОЛЕГІВНА</t>
        </is>
      </c>
      <c r="B782" s="288" t="n"/>
    </row>
    <row r="783" ht="15.75" customHeight="1" s="303">
      <c r="A783" s="275" t="inlineStr">
        <is>
          <t>ЩЕРБАНЬ ІГОР МИКОЛАЙОВИЧ</t>
        </is>
      </c>
      <c r="B783" s="290" t="inlineStr">
        <is>
          <t>https://www.scopus.com/authid/detail.uri?authorId=57191968075</t>
        </is>
      </c>
    </row>
    <row r="784" ht="15.75" customHeight="1" s="303">
      <c r="A784" s="275" t="inlineStr">
        <is>
          <t>ЩЕРБИНА ОЛЕКСАНДР ОЛЕКСІЙОВИЧ</t>
        </is>
      </c>
      <c r="B784" s="290" t="inlineStr">
        <is>
          <t>https://www.scopus.com/authid/detail.uri?authorId=15319567400</t>
        </is>
      </c>
    </row>
    <row r="785" ht="15.75" customHeight="1" s="303">
      <c r="A785" s="275" t="inlineStr">
        <is>
          <t>ЮР`ЄВ ІВАН ОЛЕКСІЙОВИЧ</t>
        </is>
      </c>
      <c r="B785" s="290" t="inlineStr">
        <is>
          <t>https://www.scopus.com/authid/detail.uri?authorId=57195530306</t>
        </is>
      </c>
    </row>
    <row r="786" ht="15.75" customHeight="1" s="303">
      <c r="A786" s="275" t="inlineStr">
        <is>
          <t>ЯВТУШЕНКО ВАСИЛЬ МИКОЛАЙОВИЧ</t>
        </is>
      </c>
      <c r="B786" s="288" t="n"/>
    </row>
    <row r="787" ht="15.75" customHeight="1" s="303">
      <c r="A787" s="275" t="inlineStr">
        <is>
          <t>ЯКОВЛЕВ АНАТОЛІЙ ОПАНАСОВИЧ</t>
        </is>
      </c>
      <c r="B787" s="288" t="n"/>
    </row>
    <row r="788" ht="15.75" customHeight="1" s="303">
      <c r="A788" s="275" t="inlineStr">
        <is>
          <t>ЯКОВЛЕВА ОЛЕНА ВОЛОДИМИРІВНА</t>
        </is>
      </c>
      <c r="B788" s="290" t="inlineStr">
        <is>
          <t>https://www.scopus.com/authid/detail.uri?authorId=57214222033</t>
        </is>
      </c>
    </row>
    <row r="789" ht="15.75" customHeight="1" s="303">
      <c r="A789" s="275" t="inlineStr">
        <is>
          <t>ЯНКОВСЬКИЙ ОЛЕКСАНДР АРКАДІЙОВИЧ</t>
        </is>
      </c>
      <c r="B789" s="288" t="n"/>
    </row>
    <row r="790" ht="15.75" customHeight="1" s="303">
      <c r="A790" s="275" t="inlineStr">
        <is>
          <t>ЯЦЕНКО ЛАРИСА ОЛЕКСАНДРІВНА</t>
        </is>
      </c>
      <c r="B790" s="288" t="n"/>
    </row>
    <row r="791" ht="15.75" customHeight="1" s="303">
      <c r="A791" s="275" t="inlineStr">
        <is>
          <t>ЯШКОВ ІГОР ОЛЕГОВИЧ</t>
        </is>
      </c>
      <c r="B791" s="276" t="inlineStr">
        <is>
          <t>https://www.scopus.com/authid/detail.uri?authorId=57209637824</t>
        </is>
      </c>
    </row>
    <row r="792" ht="15.75" customHeight="1" s="303">
      <c r="A792" s="13" t="n"/>
      <c r="B792" s="13" t="n"/>
    </row>
    <row r="793" ht="15.75" customHeight="1" s="303">
      <c r="A793" s="13" t="n"/>
      <c r="B793" s="13" t="n"/>
    </row>
    <row r="794" ht="15.75" customHeight="1" s="303">
      <c r="A794" s="13" t="n"/>
      <c r="B794" s="13" t="n"/>
    </row>
    <row r="795" ht="15.75" customHeight="1" s="303">
      <c r="A795" s="13" t="n"/>
      <c r="B795" s="13" t="n"/>
    </row>
    <row r="796" ht="15.75" customHeight="1" s="303">
      <c r="A796" s="13" t="n"/>
      <c r="B796" s="13" t="n"/>
    </row>
    <row r="797" ht="15.75" customHeight="1" s="303">
      <c r="A797" s="13" t="n"/>
      <c r="B797" s="13" t="n"/>
    </row>
    <row r="798" ht="15.75" customHeight="1" s="303">
      <c r="A798" s="13" t="n"/>
      <c r="B798" s="13" t="n"/>
    </row>
    <row r="799" ht="15.75" customHeight="1" s="303">
      <c r="A799" s="13" t="n"/>
      <c r="B799" s="13" t="n"/>
    </row>
    <row r="800" ht="15.75" customHeight="1" s="303">
      <c r="A800" s="13" t="n"/>
      <c r="B800" s="13" t="n"/>
    </row>
    <row r="801" ht="15.75" customHeight="1" s="303">
      <c r="A801" s="13" t="n"/>
      <c r="B801" s="13" t="n"/>
    </row>
    <row r="802" ht="15.75" customHeight="1" s="303">
      <c r="A802" s="13" t="n"/>
      <c r="B802" s="13" t="n"/>
    </row>
    <row r="803" ht="15.75" customHeight="1" s="303">
      <c r="A803" s="13" t="n"/>
      <c r="B803" s="13" t="n"/>
    </row>
    <row r="804" ht="15.75" customHeight="1" s="303">
      <c r="A804" s="13" t="n"/>
      <c r="B804" s="13" t="n"/>
    </row>
    <row r="805" ht="15.75" customHeight="1" s="303">
      <c r="A805" s="13" t="n"/>
      <c r="B805" s="13" t="n"/>
    </row>
    <row r="806" ht="15.75" customHeight="1" s="303">
      <c r="A806" s="13" t="n"/>
      <c r="B806" s="13" t="n"/>
    </row>
    <row r="807" ht="15.75" customHeight="1" s="303">
      <c r="A807" s="13" t="n"/>
      <c r="B807" s="13" t="n"/>
    </row>
    <row r="808" ht="15.75" customHeight="1" s="303">
      <c r="A808" s="13" t="n"/>
      <c r="B808" s="13" t="n"/>
    </row>
    <row r="809" ht="15.75" customHeight="1" s="303">
      <c r="A809" s="13" t="n"/>
      <c r="B809" s="13" t="n"/>
    </row>
    <row r="810" ht="15.75" customHeight="1" s="303">
      <c r="A810" s="13" t="n"/>
      <c r="B810" s="13" t="n"/>
    </row>
    <row r="811" ht="15.75" customHeight="1" s="303">
      <c r="A811" s="13" t="n"/>
      <c r="B811" s="13" t="n"/>
    </row>
    <row r="812" ht="15.75" customHeight="1" s="303">
      <c r="A812" s="13" t="n"/>
      <c r="B812" s="13" t="n"/>
    </row>
    <row r="813" ht="15.75" customHeight="1" s="303">
      <c r="A813" s="13" t="n"/>
      <c r="B813" s="13" t="n"/>
    </row>
    <row r="814" ht="15.75" customHeight="1" s="303">
      <c r="A814" s="13" t="n"/>
      <c r="B814" s="13" t="n"/>
    </row>
    <row r="815" ht="15.75" customHeight="1" s="303">
      <c r="A815" s="13" t="n"/>
      <c r="B815" s="13" t="n"/>
    </row>
    <row r="816" ht="15.75" customHeight="1" s="303">
      <c r="A816" s="13" t="n"/>
      <c r="B816" s="13" t="n"/>
    </row>
    <row r="817" ht="15.75" customHeight="1" s="303">
      <c r="A817" s="13" t="n"/>
      <c r="B817" s="13" t="n"/>
    </row>
    <row r="818" ht="15.75" customHeight="1" s="303">
      <c r="A818" s="13" t="n"/>
      <c r="B818" s="13" t="n"/>
    </row>
    <row r="819" ht="15.75" customHeight="1" s="303">
      <c r="A819" s="13" t="n"/>
      <c r="B819" s="13" t="n"/>
    </row>
    <row r="820" ht="15.75" customHeight="1" s="303">
      <c r="A820" s="13" t="n"/>
      <c r="B820" s="13" t="n"/>
    </row>
    <row r="821" ht="15.75" customHeight="1" s="303">
      <c r="A821" s="13" t="n"/>
      <c r="B821" s="13" t="n"/>
    </row>
    <row r="822" ht="15.75" customHeight="1" s="303">
      <c r="A822" s="13" t="n"/>
      <c r="B822" s="13" t="n"/>
    </row>
    <row r="823" ht="15.75" customHeight="1" s="303">
      <c r="A823" s="13" t="n"/>
      <c r="B823" s="13" t="n"/>
    </row>
    <row r="824" ht="15.75" customHeight="1" s="303">
      <c r="A824" s="13" t="n"/>
      <c r="B824" s="13" t="n"/>
    </row>
    <row r="825" ht="15.75" customHeight="1" s="303">
      <c r="A825" s="13" t="n"/>
      <c r="B825" s="13" t="n"/>
    </row>
    <row r="826" ht="15.75" customHeight="1" s="303">
      <c r="A826" s="13" t="n"/>
      <c r="B826" s="13" t="n"/>
    </row>
    <row r="827" ht="15.75" customHeight="1" s="303">
      <c r="A827" s="13" t="n"/>
      <c r="B827" s="13" t="n"/>
    </row>
    <row r="828" ht="15.75" customHeight="1" s="303">
      <c r="A828" s="13" t="n"/>
      <c r="B828" s="13" t="n"/>
    </row>
    <row r="829" ht="15.75" customHeight="1" s="303">
      <c r="A829" s="13" t="n"/>
      <c r="B829" s="13" t="n"/>
    </row>
    <row r="830" ht="15.75" customHeight="1" s="303">
      <c r="A830" s="13" t="n"/>
      <c r="B830" s="13" t="n"/>
    </row>
    <row r="831" ht="15.75" customHeight="1" s="303">
      <c r="A831" s="13" t="n"/>
      <c r="B831" s="13" t="n"/>
    </row>
    <row r="832" ht="15.75" customHeight="1" s="303">
      <c r="A832" s="13" t="n"/>
      <c r="B832" s="13" t="n"/>
    </row>
    <row r="833" ht="15.75" customHeight="1" s="303">
      <c r="A833" s="13" t="n"/>
      <c r="B833" s="13" t="n"/>
    </row>
    <row r="834" ht="15.75" customHeight="1" s="303">
      <c r="A834" s="13" t="n"/>
      <c r="B834" s="13" t="n"/>
    </row>
    <row r="835" ht="15.75" customHeight="1" s="303">
      <c r="A835" s="13" t="n"/>
      <c r="B835" s="13" t="n"/>
    </row>
    <row r="836" ht="15.75" customHeight="1" s="303">
      <c r="A836" s="13" t="n"/>
      <c r="B836" s="13" t="n"/>
    </row>
    <row r="837" ht="15.75" customHeight="1" s="303">
      <c r="A837" s="13" t="n"/>
      <c r="B837" s="13" t="n"/>
    </row>
    <row r="838" ht="15.75" customHeight="1" s="303">
      <c r="A838" s="13" t="n"/>
      <c r="B838" s="13" t="n"/>
    </row>
    <row r="839" ht="15.75" customHeight="1" s="303">
      <c r="A839" s="13" t="n"/>
      <c r="B839" s="13" t="n"/>
    </row>
    <row r="840" ht="15.75" customHeight="1" s="303">
      <c r="A840" s="13" t="n"/>
      <c r="B840" s="13" t="n"/>
    </row>
    <row r="841" ht="15.75" customHeight="1" s="303">
      <c r="A841" s="13" t="n"/>
      <c r="B841" s="13" t="n"/>
    </row>
    <row r="842" ht="15.75" customHeight="1" s="303">
      <c r="A842" s="13" t="n"/>
      <c r="B842" s="13" t="n"/>
    </row>
    <row r="843" ht="15.75" customHeight="1" s="303">
      <c r="A843" s="13" t="n"/>
      <c r="B843" s="13" t="n"/>
    </row>
    <row r="844" ht="15.75" customHeight="1" s="303">
      <c r="A844" s="13" t="n"/>
      <c r="B844" s="13" t="n"/>
    </row>
    <row r="845" ht="15.75" customHeight="1" s="303">
      <c r="A845" s="13" t="n"/>
      <c r="B845" s="13" t="n"/>
    </row>
    <row r="846" ht="15.75" customHeight="1" s="303">
      <c r="A846" s="13" t="n"/>
      <c r="B846" s="13" t="n"/>
    </row>
    <row r="847" ht="15.75" customHeight="1" s="303">
      <c r="A847" s="13" t="n"/>
      <c r="B847" s="13" t="n"/>
    </row>
    <row r="848" ht="15.75" customHeight="1" s="303">
      <c r="A848" s="13" t="n"/>
      <c r="B848" s="13" t="n"/>
    </row>
    <row r="849" ht="15.75" customHeight="1" s="303">
      <c r="A849" s="13" t="n"/>
      <c r="B849" s="13" t="n"/>
    </row>
    <row r="850" ht="15.75" customHeight="1" s="303">
      <c r="A850" s="13" t="n"/>
      <c r="B850" s="13" t="n"/>
    </row>
    <row r="851" ht="15.75" customHeight="1" s="303">
      <c r="A851" s="13" t="n"/>
      <c r="B851" s="13" t="n"/>
    </row>
    <row r="852" ht="15.75" customHeight="1" s="303">
      <c r="A852" s="13" t="n"/>
      <c r="B852" s="13" t="n"/>
    </row>
    <row r="853" ht="15.75" customHeight="1" s="303">
      <c r="A853" s="13" t="n"/>
      <c r="B853" s="13" t="n"/>
    </row>
    <row r="854" ht="15.75" customHeight="1" s="303">
      <c r="A854" s="13" t="n"/>
      <c r="B854" s="13" t="n"/>
    </row>
    <row r="855" ht="15.75" customHeight="1" s="303">
      <c r="A855" s="13" t="n"/>
      <c r="B855" s="13" t="n"/>
    </row>
    <row r="856" ht="15.75" customHeight="1" s="303">
      <c r="A856" s="13" t="n"/>
      <c r="B856" s="13" t="n"/>
    </row>
    <row r="857" ht="15.75" customHeight="1" s="303">
      <c r="A857" s="13" t="n"/>
      <c r="B857" s="13" t="n"/>
    </row>
    <row r="858" ht="15.75" customHeight="1" s="303">
      <c r="A858" s="13" t="n"/>
      <c r="B858" s="13" t="n"/>
    </row>
    <row r="859" ht="15.75" customHeight="1" s="303">
      <c r="A859" s="13" t="n"/>
      <c r="B859" s="13" t="n"/>
    </row>
    <row r="860" ht="15.75" customHeight="1" s="303">
      <c r="A860" s="13" t="n"/>
      <c r="B860" s="13" t="n"/>
    </row>
    <row r="861" ht="15.75" customHeight="1" s="303">
      <c r="A861" s="13" t="n"/>
      <c r="B861" s="13" t="n"/>
    </row>
    <row r="862" ht="15.75" customHeight="1" s="303">
      <c r="A862" s="13" t="n"/>
      <c r="B862" s="13" t="n"/>
    </row>
    <row r="863" ht="15.75" customHeight="1" s="303">
      <c r="A863" s="13" t="n"/>
      <c r="B863" s="13" t="n"/>
    </row>
    <row r="864" ht="15.75" customHeight="1" s="303">
      <c r="A864" s="13" t="n"/>
      <c r="B864" s="13" t="n"/>
    </row>
    <row r="865" ht="15.75" customHeight="1" s="303">
      <c r="A865" s="13" t="n"/>
      <c r="B865" s="13" t="n"/>
    </row>
    <row r="866" ht="15.75" customHeight="1" s="303">
      <c r="A866" s="13" t="n"/>
      <c r="B866" s="13" t="n"/>
    </row>
    <row r="867" ht="15.75" customHeight="1" s="303">
      <c r="A867" s="13" t="n"/>
      <c r="B867" s="13" t="n"/>
    </row>
    <row r="868" ht="15.75" customHeight="1" s="303">
      <c r="A868" s="13" t="n"/>
      <c r="B868" s="13" t="n"/>
    </row>
    <row r="869" ht="15.75" customHeight="1" s="303">
      <c r="A869" s="13" t="n"/>
      <c r="B869" s="13" t="n"/>
    </row>
    <row r="870" ht="15.75" customHeight="1" s="303">
      <c r="A870" s="13" t="n"/>
      <c r="B870" s="13" t="n"/>
    </row>
    <row r="871" ht="15.75" customHeight="1" s="303">
      <c r="A871" s="13" t="n"/>
      <c r="B871" s="13" t="n"/>
    </row>
    <row r="872" ht="15.75" customHeight="1" s="303">
      <c r="A872" s="13" t="n"/>
      <c r="B872" s="13" t="n"/>
    </row>
    <row r="873" ht="15.75" customHeight="1" s="303">
      <c r="A873" s="13" t="n"/>
      <c r="B873" s="13" t="n"/>
    </row>
    <row r="874" ht="15.75" customHeight="1" s="303">
      <c r="A874" s="13" t="n"/>
      <c r="B874" s="13" t="n"/>
    </row>
    <row r="875" ht="15.75" customHeight="1" s="303">
      <c r="A875" s="13" t="n"/>
      <c r="B875" s="13" t="n"/>
    </row>
    <row r="876" ht="15.75" customHeight="1" s="303">
      <c r="A876" s="13" t="n"/>
      <c r="B876" s="13" t="n"/>
    </row>
    <row r="877" ht="15.75" customHeight="1" s="303">
      <c r="A877" s="13" t="n"/>
      <c r="B877" s="13" t="n"/>
    </row>
    <row r="878" ht="15.75" customHeight="1" s="303">
      <c r="A878" s="13" t="n"/>
      <c r="B878" s="13" t="n"/>
    </row>
    <row r="879" ht="15.75" customHeight="1" s="303">
      <c r="A879" s="13" t="n"/>
      <c r="B879" s="13" t="n"/>
    </row>
    <row r="880" ht="15.75" customHeight="1" s="303">
      <c r="A880" s="13" t="n"/>
      <c r="B880" s="13" t="n"/>
    </row>
    <row r="881" ht="15.75" customHeight="1" s="303">
      <c r="A881" s="13" t="n"/>
      <c r="B881" s="13" t="n"/>
    </row>
    <row r="882" ht="15.75" customHeight="1" s="303">
      <c r="A882" s="13" t="n"/>
      <c r="B882" s="13" t="n"/>
    </row>
    <row r="883" ht="15.75" customHeight="1" s="303">
      <c r="A883" s="13" t="n"/>
      <c r="B883" s="13" t="n"/>
    </row>
    <row r="884" ht="15.75" customHeight="1" s="303">
      <c r="A884" s="13" t="n"/>
      <c r="B884" s="13" t="n"/>
    </row>
    <row r="885" ht="15.75" customHeight="1" s="303">
      <c r="A885" s="13" t="n"/>
      <c r="B885" s="13" t="n"/>
    </row>
    <row r="886" ht="15.75" customHeight="1" s="303">
      <c r="A886" s="13" t="n"/>
      <c r="B886" s="13" t="n"/>
    </row>
    <row r="887" ht="15.75" customHeight="1" s="303">
      <c r="A887" s="13" t="n"/>
      <c r="B887" s="13" t="n"/>
    </row>
    <row r="888" ht="15.75" customHeight="1" s="303">
      <c r="A888" s="13" t="n"/>
      <c r="B888" s="13" t="n"/>
    </row>
    <row r="889" ht="15.75" customHeight="1" s="303">
      <c r="A889" s="13" t="n"/>
      <c r="B889" s="13" t="n"/>
    </row>
    <row r="890" ht="15.75" customHeight="1" s="303">
      <c r="A890" s="13" t="n"/>
      <c r="B890" s="13" t="n"/>
    </row>
    <row r="891" ht="15.75" customHeight="1" s="303">
      <c r="A891" s="13" t="n"/>
      <c r="B891" s="13" t="n"/>
    </row>
    <row r="892" ht="15.75" customHeight="1" s="303">
      <c r="A892" s="13" t="n"/>
      <c r="B892" s="13" t="n"/>
    </row>
    <row r="893" ht="15.75" customHeight="1" s="303">
      <c r="A893" s="13" t="n"/>
      <c r="B893" s="13" t="n"/>
    </row>
    <row r="894" ht="15.75" customHeight="1" s="303">
      <c r="A894" s="13" t="n"/>
      <c r="B894" s="13" t="n"/>
    </row>
    <row r="895" ht="15.75" customHeight="1" s="303">
      <c r="A895" s="13" t="n"/>
      <c r="B895" s="13" t="n"/>
    </row>
    <row r="896" ht="15.75" customHeight="1" s="303">
      <c r="A896" s="13" t="n"/>
      <c r="B896" s="13" t="n"/>
    </row>
    <row r="897" ht="15.75" customHeight="1" s="303">
      <c r="A897" s="13" t="n"/>
      <c r="B897" s="13" t="n"/>
    </row>
    <row r="898" ht="15.75" customHeight="1" s="303">
      <c r="A898" s="13" t="n"/>
      <c r="B898" s="13" t="n"/>
    </row>
    <row r="899" ht="15.75" customHeight="1" s="303">
      <c r="A899" s="13" t="n"/>
      <c r="B899" s="13" t="n"/>
    </row>
    <row r="900" ht="15.75" customHeight="1" s="303">
      <c r="A900" s="13" t="n"/>
      <c r="B900" s="13" t="n"/>
    </row>
    <row r="901" ht="15.75" customHeight="1" s="303">
      <c r="A901" s="13" t="n"/>
      <c r="B901" s="13" t="n"/>
    </row>
    <row r="902" ht="15.75" customHeight="1" s="303">
      <c r="A902" s="13" t="n"/>
      <c r="B902" s="13" t="n"/>
    </row>
    <row r="903" ht="15.75" customHeight="1" s="303">
      <c r="A903" s="13" t="n"/>
      <c r="B903" s="13" t="n"/>
    </row>
    <row r="904" ht="15.75" customHeight="1" s="303">
      <c r="A904" s="13" t="n"/>
      <c r="B904" s="13" t="n"/>
    </row>
    <row r="905" ht="15.75" customHeight="1" s="303">
      <c r="A905" s="13" t="n"/>
      <c r="B905" s="13" t="n"/>
    </row>
    <row r="906" ht="15.75" customHeight="1" s="303">
      <c r="A906" s="13" t="n"/>
      <c r="B906" s="13" t="n"/>
    </row>
    <row r="907" ht="15.75" customHeight="1" s="303">
      <c r="A907" s="13" t="n"/>
      <c r="B907" s="13" t="n"/>
    </row>
    <row r="908" ht="15.75" customHeight="1" s="303">
      <c r="A908" s="13" t="n"/>
      <c r="B908" s="13" t="n"/>
    </row>
    <row r="909" ht="15.75" customHeight="1" s="303">
      <c r="A909" s="13" t="n"/>
      <c r="B909" s="13" t="n"/>
    </row>
    <row r="910" ht="15.75" customHeight="1" s="303">
      <c r="A910" s="13" t="n"/>
      <c r="B910" s="13" t="n"/>
    </row>
    <row r="911" ht="15.75" customHeight="1" s="303">
      <c r="A911" s="13" t="n"/>
      <c r="B911" s="13" t="n"/>
    </row>
    <row r="912" ht="15.75" customHeight="1" s="303">
      <c r="A912" s="13" t="n"/>
      <c r="B912" s="13" t="n"/>
    </row>
    <row r="913" ht="15.75" customHeight="1" s="303">
      <c r="A913" s="13" t="n"/>
      <c r="B913" s="13" t="n"/>
    </row>
    <row r="914" ht="15.75" customHeight="1" s="303">
      <c r="A914" s="13" t="n"/>
      <c r="B914" s="13" t="n"/>
    </row>
    <row r="915" ht="15.75" customHeight="1" s="303">
      <c r="A915" s="13" t="n"/>
      <c r="B915" s="13" t="n"/>
    </row>
    <row r="916" ht="15.75" customHeight="1" s="303">
      <c r="A916" s="13" t="n"/>
      <c r="B916" s="13" t="n"/>
    </row>
    <row r="917" ht="15.75" customHeight="1" s="303">
      <c r="A917" s="13" t="n"/>
      <c r="B917" s="13" t="n"/>
    </row>
    <row r="918" ht="15.75" customHeight="1" s="303">
      <c r="A918" s="13" t="n"/>
      <c r="B918" s="13" t="n"/>
    </row>
    <row r="919" ht="15.75" customHeight="1" s="303">
      <c r="A919" s="13" t="n"/>
      <c r="B919" s="13" t="n"/>
    </row>
    <row r="920" ht="15.75" customHeight="1" s="303">
      <c r="A920" s="13" t="n"/>
      <c r="B920" s="13" t="n"/>
    </row>
    <row r="921" ht="15.75" customHeight="1" s="303">
      <c r="A921" s="13" t="n"/>
      <c r="B921" s="13" t="n"/>
    </row>
    <row r="922" ht="15.75" customHeight="1" s="303">
      <c r="A922" s="13" t="n"/>
      <c r="B922" s="13" t="n"/>
    </row>
    <row r="923" ht="15.75" customHeight="1" s="303">
      <c r="A923" s="13" t="n"/>
      <c r="B923" s="13" t="n"/>
    </row>
    <row r="924" ht="15.75" customHeight="1" s="303">
      <c r="A924" s="13" t="n"/>
      <c r="B924" s="13" t="n"/>
    </row>
    <row r="925" ht="15.75" customHeight="1" s="303">
      <c r="A925" s="13" t="n"/>
      <c r="B925" s="13" t="n"/>
    </row>
    <row r="926" ht="15.75" customHeight="1" s="303">
      <c r="A926" s="13" t="n"/>
      <c r="B926" s="13" t="n"/>
    </row>
    <row r="927" ht="15.75" customHeight="1" s="303">
      <c r="A927" s="13" t="n"/>
      <c r="B927" s="13" t="n"/>
    </row>
    <row r="928" ht="15.75" customHeight="1" s="303">
      <c r="A928" s="13" t="n"/>
      <c r="B928" s="13" t="n"/>
    </row>
    <row r="929" ht="15.75" customHeight="1" s="303">
      <c r="A929" s="13" t="n"/>
      <c r="B929" s="13" t="n"/>
    </row>
    <row r="930" ht="15.75" customHeight="1" s="303">
      <c r="A930" s="13" t="n"/>
      <c r="B930" s="13" t="n"/>
    </row>
    <row r="931" ht="15.75" customHeight="1" s="303">
      <c r="A931" s="13" t="n"/>
      <c r="B931" s="13" t="n"/>
    </row>
    <row r="932" ht="15.75" customHeight="1" s="303">
      <c r="A932" s="13" t="n"/>
      <c r="B932" s="13" t="n"/>
    </row>
    <row r="933" ht="15.75" customHeight="1" s="303">
      <c r="A933" s="13" t="n"/>
      <c r="B933" s="13" t="n"/>
    </row>
    <row r="934" ht="15.75" customHeight="1" s="303">
      <c r="A934" s="13" t="n"/>
      <c r="B934" s="13" t="n"/>
    </row>
    <row r="935" ht="15.75" customHeight="1" s="303">
      <c r="A935" s="13" t="n"/>
      <c r="B935" s="13" t="n"/>
    </row>
    <row r="936" ht="15.75" customHeight="1" s="303">
      <c r="A936" s="13" t="n"/>
      <c r="B936" s="13" t="n"/>
    </row>
    <row r="937" ht="15.75" customHeight="1" s="303">
      <c r="A937" s="13" t="n"/>
      <c r="B937" s="13" t="n"/>
    </row>
    <row r="938" ht="15.75" customHeight="1" s="303">
      <c r="A938" s="13" t="n"/>
      <c r="B938" s="13" t="n"/>
    </row>
    <row r="939" ht="15.75" customHeight="1" s="303">
      <c r="A939" s="13" t="n"/>
      <c r="B939" s="13" t="n"/>
    </row>
    <row r="940" ht="15.75" customHeight="1" s="303">
      <c r="A940" s="13" t="n"/>
      <c r="B940" s="13" t="n"/>
    </row>
    <row r="941" ht="15.75" customHeight="1" s="303">
      <c r="A941" s="13" t="n"/>
      <c r="B941" s="13" t="n"/>
    </row>
    <row r="942" ht="15.75" customHeight="1" s="303">
      <c r="A942" s="13" t="n"/>
      <c r="B942" s="13" t="n"/>
    </row>
    <row r="943" ht="15.75" customHeight="1" s="303">
      <c r="A943" s="13" t="n"/>
      <c r="B943" s="13" t="n"/>
    </row>
    <row r="944" ht="15.75" customHeight="1" s="303">
      <c r="A944" s="13" t="n"/>
      <c r="B944" s="13" t="n"/>
    </row>
    <row r="945" ht="15.75" customHeight="1" s="303">
      <c r="A945" s="13" t="n"/>
      <c r="B945" s="13" t="n"/>
    </row>
    <row r="946" ht="15.75" customHeight="1" s="303">
      <c r="A946" s="13" t="n"/>
      <c r="B946" s="13" t="n"/>
    </row>
    <row r="947" ht="15.75" customHeight="1" s="303">
      <c r="A947" s="13" t="n"/>
      <c r="B947" s="13" t="n"/>
    </row>
    <row r="948" ht="15.75" customHeight="1" s="303">
      <c r="A948" s="13" t="n"/>
      <c r="B948" s="13" t="n"/>
    </row>
    <row r="949" ht="15.75" customHeight="1" s="303">
      <c r="A949" s="13" t="n"/>
      <c r="B949" s="13" t="n"/>
    </row>
    <row r="950" ht="15.75" customHeight="1" s="303">
      <c r="A950" s="13" t="n"/>
      <c r="B950" s="13" t="n"/>
    </row>
    <row r="951" ht="15.75" customHeight="1" s="303">
      <c r="A951" s="13" t="n"/>
      <c r="B951" s="13" t="n"/>
    </row>
    <row r="952" ht="15.75" customHeight="1" s="303">
      <c r="A952" s="13" t="n"/>
      <c r="B952" s="13" t="n"/>
    </row>
    <row r="953" ht="15.75" customHeight="1" s="303">
      <c r="A953" s="13" t="n"/>
      <c r="B953" s="13" t="n"/>
    </row>
    <row r="954" ht="15.75" customHeight="1" s="303">
      <c r="A954" s="13" t="n"/>
      <c r="B954" s="13" t="n"/>
    </row>
    <row r="955" ht="15.75" customHeight="1" s="303">
      <c r="A955" s="13" t="n"/>
      <c r="B955" s="13" t="n"/>
    </row>
    <row r="956" ht="15.75" customHeight="1" s="303">
      <c r="A956" s="13" t="n"/>
      <c r="B956" s="13" t="n"/>
    </row>
    <row r="957" ht="15.75" customHeight="1" s="303">
      <c r="A957" s="13" t="n"/>
      <c r="B957" s="13" t="n"/>
    </row>
    <row r="958" ht="15.75" customHeight="1" s="303">
      <c r="A958" s="13" t="n"/>
      <c r="B958" s="13" t="n"/>
    </row>
    <row r="959" ht="15.75" customHeight="1" s="303">
      <c r="A959" s="13" t="n"/>
      <c r="B959" s="13" t="n"/>
    </row>
    <row r="960" ht="15.75" customHeight="1" s="303">
      <c r="A960" s="13" t="n"/>
      <c r="B960" s="13" t="n"/>
    </row>
    <row r="961" ht="15.75" customHeight="1" s="303">
      <c r="A961" s="13" t="n"/>
      <c r="B961" s="13" t="n"/>
    </row>
    <row r="962" ht="15.75" customHeight="1" s="303">
      <c r="A962" s="13" t="n"/>
      <c r="B962" s="13" t="n"/>
    </row>
    <row r="963" ht="15.75" customHeight="1" s="303">
      <c r="A963" s="13" t="n"/>
      <c r="B963" s="13" t="n"/>
    </row>
    <row r="964" ht="15.75" customHeight="1" s="303">
      <c r="A964" s="13" t="n"/>
      <c r="B964" s="13" t="n"/>
    </row>
    <row r="965" ht="15.75" customHeight="1" s="303">
      <c r="A965" s="13" t="n"/>
      <c r="B965" s="13" t="n"/>
    </row>
    <row r="966" ht="15.75" customHeight="1" s="303">
      <c r="A966" s="13" t="n"/>
      <c r="B966" s="13" t="n"/>
    </row>
    <row r="967" ht="15.75" customHeight="1" s="303">
      <c r="A967" s="13" t="n"/>
      <c r="B967" s="13" t="n"/>
    </row>
    <row r="968" ht="15.75" customHeight="1" s="303">
      <c r="A968" s="13" t="n"/>
      <c r="B968" s="13" t="n"/>
    </row>
    <row r="969" ht="15.75" customHeight="1" s="303">
      <c r="A969" s="13" t="n"/>
      <c r="B969" s="13" t="n"/>
    </row>
    <row r="970" ht="15.75" customHeight="1" s="303">
      <c r="A970" s="13" t="n"/>
      <c r="B970" s="13" t="n"/>
    </row>
    <row r="971" ht="15.75" customHeight="1" s="303">
      <c r="A971" s="13" t="n"/>
      <c r="B971" s="13" t="n"/>
    </row>
    <row r="972" ht="15.75" customHeight="1" s="303">
      <c r="A972" s="13" t="n"/>
      <c r="B972" s="13" t="n"/>
    </row>
    <row r="973" ht="15.75" customHeight="1" s="303">
      <c r="A973" s="13" t="n"/>
      <c r="B973" s="13" t="n"/>
    </row>
    <row r="974" ht="15.75" customHeight="1" s="303">
      <c r="A974" s="13" t="n"/>
      <c r="B974" s="13" t="n"/>
    </row>
    <row r="975" ht="15.75" customHeight="1" s="303">
      <c r="A975" s="13" t="n"/>
      <c r="B975" s="13" t="n"/>
    </row>
    <row r="976" ht="15.75" customHeight="1" s="303">
      <c r="A976" s="13" t="n"/>
      <c r="B976" s="13" t="n"/>
    </row>
    <row r="977" ht="15.75" customHeight="1" s="303">
      <c r="A977" s="13" t="n"/>
      <c r="B977" s="13" t="n"/>
    </row>
    <row r="978" ht="15.75" customHeight="1" s="303">
      <c r="A978" s="13" t="n"/>
      <c r="B978" s="13" t="n"/>
    </row>
    <row r="979" ht="15.75" customHeight="1" s="303">
      <c r="A979" s="13" t="n"/>
      <c r="B979" s="13" t="n"/>
    </row>
    <row r="980" ht="15.75" customHeight="1" s="303">
      <c r="A980" s="13" t="n"/>
      <c r="B980" s="13" t="n"/>
    </row>
    <row r="981" ht="15.75" customHeight="1" s="303">
      <c r="A981" s="13" t="n"/>
      <c r="B981" s="13" t="n"/>
    </row>
    <row r="982" ht="15.75" customHeight="1" s="303">
      <c r="A982" s="13" t="n"/>
      <c r="B982" s="13" t="n"/>
    </row>
    <row r="983" ht="15.75" customHeight="1" s="303">
      <c r="A983" s="13" t="n"/>
      <c r="B983" s="13" t="n"/>
    </row>
    <row r="984" ht="15.75" customHeight="1" s="303">
      <c r="A984" s="13" t="n"/>
      <c r="B984" s="13" t="n"/>
    </row>
    <row r="985" ht="15.75" customHeight="1" s="303">
      <c r="A985" s="13" t="n"/>
      <c r="B985" s="13" t="n"/>
    </row>
    <row r="986" ht="15.75" customHeight="1" s="303">
      <c r="A986" s="13" t="n"/>
      <c r="B986" s="13" t="n"/>
    </row>
    <row r="987" ht="15.75" customHeight="1" s="303">
      <c r="A987" s="13" t="n"/>
      <c r="B987" s="13" t="n"/>
    </row>
    <row r="988" ht="15.75" customHeight="1" s="303">
      <c r="A988" s="13" t="n"/>
      <c r="B988" s="13" t="n"/>
    </row>
    <row r="989" ht="15.75" customHeight="1" s="303">
      <c r="A989" s="13" t="n"/>
      <c r="B989" s="13" t="n"/>
    </row>
    <row r="990" ht="15.75" customHeight="1" s="303">
      <c r="A990" s="13" t="n"/>
      <c r="B990" s="13" t="n"/>
    </row>
    <row r="991" ht="15.75" customHeight="1" s="303">
      <c r="A991" s="13" t="n"/>
      <c r="B991" s="13" t="n"/>
    </row>
    <row r="992" ht="15.75" customHeight="1" s="303">
      <c r="A992" s="13" t="n"/>
      <c r="B992" s="13" t="n"/>
    </row>
    <row r="993" ht="15.75" customHeight="1" s="303">
      <c r="A993" s="13" t="n"/>
      <c r="B993" s="13" t="n"/>
    </row>
    <row r="994" ht="15.75" customHeight="1" s="303">
      <c r="A994" s="13" t="n"/>
      <c r="B994" s="13" t="n"/>
    </row>
    <row r="995" ht="15.75" customHeight="1" s="303">
      <c r="A995" s="13" t="n"/>
      <c r="B995" s="13" t="n"/>
    </row>
    <row r="996" ht="15.75" customHeight="1" s="303">
      <c r="A996" s="13" t="n"/>
      <c r="B996" s="13" t="n"/>
    </row>
    <row r="997" ht="15.75" customHeight="1" s="303">
      <c r="A997" s="13" t="n"/>
      <c r="B997" s="13" t="n"/>
    </row>
    <row r="998" ht="15.75" customHeight="1" s="303">
      <c r="A998" s="13" t="n"/>
      <c r="B998" s="13" t="n"/>
    </row>
    <row r="999" ht="15.75" customHeight="1" s="303">
      <c r="A999" s="13" t="n"/>
      <c r="B999" s="13" t="n"/>
    </row>
    <row r="1000" ht="15.75" customHeight="1" s="303">
      <c r="A1000" s="13" t="n"/>
      <c r="B1000" s="13" t="n"/>
    </row>
  </sheetData>
  <mergeCells count="2">
    <mergeCell ref="A1:A2"/>
    <mergeCell ref="B1:B2"/>
  </mergeCells>
  <hyperlinks>
    <hyperlink xmlns:r="http://schemas.openxmlformats.org/officeDocument/2006/relationships" ref="B3" r:id="rId1"/>
    <hyperlink xmlns:r="http://schemas.openxmlformats.org/officeDocument/2006/relationships" ref="B4" r:id="rId2"/>
    <hyperlink xmlns:r="http://schemas.openxmlformats.org/officeDocument/2006/relationships" ref="B5" r:id="rId3"/>
    <hyperlink xmlns:r="http://schemas.openxmlformats.org/officeDocument/2006/relationships" ref="B6" r:id="rId4"/>
    <hyperlink xmlns:r="http://schemas.openxmlformats.org/officeDocument/2006/relationships" ref="B7" r:id="rId5"/>
    <hyperlink xmlns:r="http://schemas.openxmlformats.org/officeDocument/2006/relationships" ref="B8" r:id="rId6"/>
    <hyperlink xmlns:r="http://schemas.openxmlformats.org/officeDocument/2006/relationships" ref="B9" r:id="rId7"/>
    <hyperlink xmlns:r="http://schemas.openxmlformats.org/officeDocument/2006/relationships" ref="B10" r:id="rId8"/>
    <hyperlink xmlns:r="http://schemas.openxmlformats.org/officeDocument/2006/relationships" ref="B11" r:id="rId9"/>
    <hyperlink xmlns:r="http://schemas.openxmlformats.org/officeDocument/2006/relationships" ref="B12" r:id="rId10"/>
    <hyperlink xmlns:r="http://schemas.openxmlformats.org/officeDocument/2006/relationships" ref="B14" r:id="rId11"/>
    <hyperlink xmlns:r="http://schemas.openxmlformats.org/officeDocument/2006/relationships" ref="B17" r:id="rId12"/>
    <hyperlink xmlns:r="http://schemas.openxmlformats.org/officeDocument/2006/relationships" ref="B18" r:id="rId13"/>
    <hyperlink xmlns:r="http://schemas.openxmlformats.org/officeDocument/2006/relationships" ref="B21" r:id="rId14"/>
    <hyperlink xmlns:r="http://schemas.openxmlformats.org/officeDocument/2006/relationships" ref="B24" r:id="rId15"/>
    <hyperlink xmlns:r="http://schemas.openxmlformats.org/officeDocument/2006/relationships" ref="B25" r:id="rId16"/>
    <hyperlink xmlns:r="http://schemas.openxmlformats.org/officeDocument/2006/relationships" ref="B29" r:id="rId17"/>
    <hyperlink xmlns:r="http://schemas.openxmlformats.org/officeDocument/2006/relationships" ref="B31" r:id="rId18"/>
    <hyperlink xmlns:r="http://schemas.openxmlformats.org/officeDocument/2006/relationships" ref="B33" r:id="rId19"/>
    <hyperlink xmlns:r="http://schemas.openxmlformats.org/officeDocument/2006/relationships" ref="B35" r:id="rId20"/>
    <hyperlink xmlns:r="http://schemas.openxmlformats.org/officeDocument/2006/relationships" ref="B36" r:id="rId21"/>
    <hyperlink xmlns:r="http://schemas.openxmlformats.org/officeDocument/2006/relationships" ref="B38" r:id="rId22"/>
    <hyperlink xmlns:r="http://schemas.openxmlformats.org/officeDocument/2006/relationships" ref="B39" r:id="rId23"/>
    <hyperlink xmlns:r="http://schemas.openxmlformats.org/officeDocument/2006/relationships" ref="B40" r:id="rId24"/>
    <hyperlink xmlns:r="http://schemas.openxmlformats.org/officeDocument/2006/relationships" ref="B41" r:id="rId25"/>
    <hyperlink xmlns:r="http://schemas.openxmlformats.org/officeDocument/2006/relationships" ref="B43" r:id="rId26"/>
    <hyperlink xmlns:r="http://schemas.openxmlformats.org/officeDocument/2006/relationships" ref="B46" r:id="rId27"/>
    <hyperlink xmlns:r="http://schemas.openxmlformats.org/officeDocument/2006/relationships" ref="B47" r:id="rId28"/>
    <hyperlink xmlns:r="http://schemas.openxmlformats.org/officeDocument/2006/relationships" ref="B52" r:id="rId29"/>
    <hyperlink xmlns:r="http://schemas.openxmlformats.org/officeDocument/2006/relationships" ref="B53" r:id="rId30"/>
    <hyperlink xmlns:r="http://schemas.openxmlformats.org/officeDocument/2006/relationships" ref="B54" r:id="rId31"/>
    <hyperlink xmlns:r="http://schemas.openxmlformats.org/officeDocument/2006/relationships" ref="B58" r:id="rId32"/>
    <hyperlink xmlns:r="http://schemas.openxmlformats.org/officeDocument/2006/relationships" ref="B61" r:id="rId33"/>
    <hyperlink xmlns:r="http://schemas.openxmlformats.org/officeDocument/2006/relationships" ref="B62" r:id="rId34"/>
    <hyperlink xmlns:r="http://schemas.openxmlformats.org/officeDocument/2006/relationships" ref="B63" r:id="rId35"/>
    <hyperlink xmlns:r="http://schemas.openxmlformats.org/officeDocument/2006/relationships" ref="B66" r:id="rId36"/>
    <hyperlink xmlns:r="http://schemas.openxmlformats.org/officeDocument/2006/relationships" ref="B68" r:id="rId37"/>
    <hyperlink xmlns:r="http://schemas.openxmlformats.org/officeDocument/2006/relationships" ref="B69" r:id="rId38"/>
    <hyperlink xmlns:r="http://schemas.openxmlformats.org/officeDocument/2006/relationships" ref="B70" r:id="rId39"/>
    <hyperlink xmlns:r="http://schemas.openxmlformats.org/officeDocument/2006/relationships" ref="B73" r:id="rId40"/>
    <hyperlink xmlns:r="http://schemas.openxmlformats.org/officeDocument/2006/relationships" ref="B79" r:id="rId41"/>
    <hyperlink xmlns:r="http://schemas.openxmlformats.org/officeDocument/2006/relationships" ref="B80" r:id="rId42"/>
    <hyperlink xmlns:r="http://schemas.openxmlformats.org/officeDocument/2006/relationships" ref="B84" r:id="rId43"/>
    <hyperlink xmlns:r="http://schemas.openxmlformats.org/officeDocument/2006/relationships" ref="B85" r:id="rId44"/>
    <hyperlink xmlns:r="http://schemas.openxmlformats.org/officeDocument/2006/relationships" ref="B86" r:id="rId45"/>
    <hyperlink xmlns:r="http://schemas.openxmlformats.org/officeDocument/2006/relationships" ref="B87" r:id="rId46"/>
    <hyperlink xmlns:r="http://schemas.openxmlformats.org/officeDocument/2006/relationships" ref="B90" r:id="rId47"/>
    <hyperlink xmlns:r="http://schemas.openxmlformats.org/officeDocument/2006/relationships" ref="B91" r:id="rId48"/>
    <hyperlink xmlns:r="http://schemas.openxmlformats.org/officeDocument/2006/relationships" ref="B92" r:id="rId49"/>
    <hyperlink xmlns:r="http://schemas.openxmlformats.org/officeDocument/2006/relationships" ref="B93" r:id="rId50"/>
    <hyperlink xmlns:r="http://schemas.openxmlformats.org/officeDocument/2006/relationships" ref="B95" r:id="rId51"/>
    <hyperlink xmlns:r="http://schemas.openxmlformats.org/officeDocument/2006/relationships" ref="B96" r:id="rId52"/>
    <hyperlink xmlns:r="http://schemas.openxmlformats.org/officeDocument/2006/relationships" ref="B97" r:id="rId53"/>
    <hyperlink xmlns:r="http://schemas.openxmlformats.org/officeDocument/2006/relationships" ref="B98" r:id="rId54"/>
    <hyperlink xmlns:r="http://schemas.openxmlformats.org/officeDocument/2006/relationships" ref="B99" r:id="rId55"/>
    <hyperlink xmlns:r="http://schemas.openxmlformats.org/officeDocument/2006/relationships" ref="B101" r:id="rId56"/>
    <hyperlink xmlns:r="http://schemas.openxmlformats.org/officeDocument/2006/relationships" ref="B102" r:id="rId57"/>
    <hyperlink xmlns:r="http://schemas.openxmlformats.org/officeDocument/2006/relationships" ref="B103" r:id="rId58"/>
    <hyperlink xmlns:r="http://schemas.openxmlformats.org/officeDocument/2006/relationships" ref="B104" r:id="rId59"/>
    <hyperlink xmlns:r="http://schemas.openxmlformats.org/officeDocument/2006/relationships" ref="B106" r:id="rId60"/>
    <hyperlink xmlns:r="http://schemas.openxmlformats.org/officeDocument/2006/relationships" ref="B107" r:id="rId61"/>
    <hyperlink xmlns:r="http://schemas.openxmlformats.org/officeDocument/2006/relationships" ref="B108" r:id="rId62"/>
    <hyperlink xmlns:r="http://schemas.openxmlformats.org/officeDocument/2006/relationships" ref="B110" r:id="rId63"/>
    <hyperlink xmlns:r="http://schemas.openxmlformats.org/officeDocument/2006/relationships" ref="B111" r:id="rId64"/>
    <hyperlink xmlns:r="http://schemas.openxmlformats.org/officeDocument/2006/relationships" ref="B112" r:id="rId65"/>
    <hyperlink xmlns:r="http://schemas.openxmlformats.org/officeDocument/2006/relationships" ref="B113" r:id="rId66"/>
    <hyperlink xmlns:r="http://schemas.openxmlformats.org/officeDocument/2006/relationships" ref="B119" r:id="rId67"/>
    <hyperlink xmlns:r="http://schemas.openxmlformats.org/officeDocument/2006/relationships" ref="B121" r:id="rId68"/>
    <hyperlink xmlns:r="http://schemas.openxmlformats.org/officeDocument/2006/relationships" ref="B123" r:id="rId69"/>
    <hyperlink xmlns:r="http://schemas.openxmlformats.org/officeDocument/2006/relationships" ref="B126" r:id="rId70"/>
    <hyperlink xmlns:r="http://schemas.openxmlformats.org/officeDocument/2006/relationships" ref="B127" r:id="rId71"/>
    <hyperlink xmlns:r="http://schemas.openxmlformats.org/officeDocument/2006/relationships" ref="B128" r:id="rId72"/>
    <hyperlink xmlns:r="http://schemas.openxmlformats.org/officeDocument/2006/relationships" ref="B130" r:id="rId73"/>
    <hyperlink xmlns:r="http://schemas.openxmlformats.org/officeDocument/2006/relationships" ref="B131" r:id="rId74"/>
    <hyperlink xmlns:r="http://schemas.openxmlformats.org/officeDocument/2006/relationships" ref="B132" r:id="rId75"/>
    <hyperlink xmlns:r="http://schemas.openxmlformats.org/officeDocument/2006/relationships" ref="B133" r:id="rId76"/>
    <hyperlink xmlns:r="http://schemas.openxmlformats.org/officeDocument/2006/relationships" ref="B134" r:id="rId77"/>
    <hyperlink xmlns:r="http://schemas.openxmlformats.org/officeDocument/2006/relationships" ref="B135" r:id="rId78"/>
    <hyperlink xmlns:r="http://schemas.openxmlformats.org/officeDocument/2006/relationships" ref="B136" r:id="rId79"/>
    <hyperlink xmlns:r="http://schemas.openxmlformats.org/officeDocument/2006/relationships" ref="B138" r:id="rId80"/>
    <hyperlink xmlns:r="http://schemas.openxmlformats.org/officeDocument/2006/relationships" ref="B141" r:id="rId81"/>
    <hyperlink xmlns:r="http://schemas.openxmlformats.org/officeDocument/2006/relationships" ref="B142" r:id="rId82"/>
    <hyperlink xmlns:r="http://schemas.openxmlformats.org/officeDocument/2006/relationships" ref="B143" r:id="rId83"/>
    <hyperlink xmlns:r="http://schemas.openxmlformats.org/officeDocument/2006/relationships" ref="B145" r:id="rId84"/>
    <hyperlink xmlns:r="http://schemas.openxmlformats.org/officeDocument/2006/relationships" ref="B146" r:id="rId85"/>
    <hyperlink xmlns:r="http://schemas.openxmlformats.org/officeDocument/2006/relationships" ref="B147" r:id="rId86"/>
    <hyperlink xmlns:r="http://schemas.openxmlformats.org/officeDocument/2006/relationships" ref="B148" r:id="rId87"/>
    <hyperlink xmlns:r="http://schemas.openxmlformats.org/officeDocument/2006/relationships" ref="B149" r:id="rId88"/>
    <hyperlink xmlns:r="http://schemas.openxmlformats.org/officeDocument/2006/relationships" ref="B150" r:id="rId89"/>
    <hyperlink xmlns:r="http://schemas.openxmlformats.org/officeDocument/2006/relationships" ref="B152" r:id="rId90"/>
    <hyperlink xmlns:r="http://schemas.openxmlformats.org/officeDocument/2006/relationships" ref="B154" r:id="rId91"/>
    <hyperlink xmlns:r="http://schemas.openxmlformats.org/officeDocument/2006/relationships" ref="B157" r:id="rId92"/>
    <hyperlink xmlns:r="http://schemas.openxmlformats.org/officeDocument/2006/relationships" ref="B158" r:id="rId93"/>
    <hyperlink xmlns:r="http://schemas.openxmlformats.org/officeDocument/2006/relationships" ref="B159" r:id="rId94"/>
    <hyperlink xmlns:r="http://schemas.openxmlformats.org/officeDocument/2006/relationships" ref="B160" r:id="rId95"/>
    <hyperlink xmlns:r="http://schemas.openxmlformats.org/officeDocument/2006/relationships" ref="B161" r:id="rId96"/>
    <hyperlink xmlns:r="http://schemas.openxmlformats.org/officeDocument/2006/relationships" ref="B163" r:id="rId97"/>
    <hyperlink xmlns:r="http://schemas.openxmlformats.org/officeDocument/2006/relationships" ref="B165" r:id="rId98"/>
    <hyperlink xmlns:r="http://schemas.openxmlformats.org/officeDocument/2006/relationships" ref="B166" r:id="rId99"/>
    <hyperlink xmlns:r="http://schemas.openxmlformats.org/officeDocument/2006/relationships" ref="B167" r:id="rId100"/>
    <hyperlink xmlns:r="http://schemas.openxmlformats.org/officeDocument/2006/relationships" ref="B169" r:id="rId101"/>
    <hyperlink xmlns:r="http://schemas.openxmlformats.org/officeDocument/2006/relationships" ref="B174" r:id="rId102"/>
    <hyperlink xmlns:r="http://schemas.openxmlformats.org/officeDocument/2006/relationships" ref="B175" r:id="rId103"/>
    <hyperlink xmlns:r="http://schemas.openxmlformats.org/officeDocument/2006/relationships" ref="B177" r:id="rId104"/>
    <hyperlink xmlns:r="http://schemas.openxmlformats.org/officeDocument/2006/relationships" ref="B178" r:id="rId105"/>
    <hyperlink xmlns:r="http://schemas.openxmlformats.org/officeDocument/2006/relationships" ref="B179" r:id="rId106"/>
    <hyperlink xmlns:r="http://schemas.openxmlformats.org/officeDocument/2006/relationships" ref="B180" r:id="rId107"/>
    <hyperlink xmlns:r="http://schemas.openxmlformats.org/officeDocument/2006/relationships" ref="B181" r:id="rId108"/>
    <hyperlink xmlns:r="http://schemas.openxmlformats.org/officeDocument/2006/relationships" ref="B184" r:id="rId109"/>
    <hyperlink xmlns:r="http://schemas.openxmlformats.org/officeDocument/2006/relationships" ref="B189" r:id="rId110"/>
    <hyperlink xmlns:r="http://schemas.openxmlformats.org/officeDocument/2006/relationships" ref="B190" r:id="rId111"/>
    <hyperlink xmlns:r="http://schemas.openxmlformats.org/officeDocument/2006/relationships" ref="B191" r:id="rId112"/>
    <hyperlink xmlns:r="http://schemas.openxmlformats.org/officeDocument/2006/relationships" ref="B193" r:id="rId113"/>
    <hyperlink xmlns:r="http://schemas.openxmlformats.org/officeDocument/2006/relationships" ref="B195" r:id="rId114"/>
    <hyperlink xmlns:r="http://schemas.openxmlformats.org/officeDocument/2006/relationships" ref="B196" r:id="rId115"/>
    <hyperlink xmlns:r="http://schemas.openxmlformats.org/officeDocument/2006/relationships" ref="B197" r:id="rId116"/>
    <hyperlink xmlns:r="http://schemas.openxmlformats.org/officeDocument/2006/relationships" ref="B200" r:id="rId117"/>
    <hyperlink xmlns:r="http://schemas.openxmlformats.org/officeDocument/2006/relationships" ref="B204" r:id="rId118"/>
    <hyperlink xmlns:r="http://schemas.openxmlformats.org/officeDocument/2006/relationships" ref="B206" r:id="rId119"/>
    <hyperlink xmlns:r="http://schemas.openxmlformats.org/officeDocument/2006/relationships" ref="B207" r:id="rId120"/>
    <hyperlink xmlns:r="http://schemas.openxmlformats.org/officeDocument/2006/relationships" ref="B208" r:id="rId121"/>
    <hyperlink xmlns:r="http://schemas.openxmlformats.org/officeDocument/2006/relationships" ref="B210" r:id="rId122"/>
    <hyperlink xmlns:r="http://schemas.openxmlformats.org/officeDocument/2006/relationships" ref="B211" r:id="rId123"/>
    <hyperlink xmlns:r="http://schemas.openxmlformats.org/officeDocument/2006/relationships" ref="B213" r:id="rId124"/>
    <hyperlink xmlns:r="http://schemas.openxmlformats.org/officeDocument/2006/relationships" ref="B214" r:id="rId125"/>
    <hyperlink xmlns:r="http://schemas.openxmlformats.org/officeDocument/2006/relationships" ref="B215" r:id="rId126"/>
    <hyperlink xmlns:r="http://schemas.openxmlformats.org/officeDocument/2006/relationships" ref="B216" r:id="rId127"/>
    <hyperlink xmlns:r="http://schemas.openxmlformats.org/officeDocument/2006/relationships" ref="B218" r:id="rId128"/>
    <hyperlink xmlns:r="http://schemas.openxmlformats.org/officeDocument/2006/relationships" ref="B222" r:id="rId129"/>
    <hyperlink xmlns:r="http://schemas.openxmlformats.org/officeDocument/2006/relationships" ref="B223" r:id="rId130"/>
    <hyperlink xmlns:r="http://schemas.openxmlformats.org/officeDocument/2006/relationships" ref="B224" r:id="rId131"/>
    <hyperlink xmlns:r="http://schemas.openxmlformats.org/officeDocument/2006/relationships" ref="B226" r:id="rId132"/>
    <hyperlink xmlns:r="http://schemas.openxmlformats.org/officeDocument/2006/relationships" ref="B227" r:id="rId133"/>
    <hyperlink xmlns:r="http://schemas.openxmlformats.org/officeDocument/2006/relationships" ref="B229" r:id="rId134"/>
    <hyperlink xmlns:r="http://schemas.openxmlformats.org/officeDocument/2006/relationships" ref="B230" r:id="rId135"/>
    <hyperlink xmlns:r="http://schemas.openxmlformats.org/officeDocument/2006/relationships" ref="B231" r:id="rId136"/>
    <hyperlink xmlns:r="http://schemas.openxmlformats.org/officeDocument/2006/relationships" ref="B233" r:id="rId137"/>
    <hyperlink xmlns:r="http://schemas.openxmlformats.org/officeDocument/2006/relationships" ref="B234" r:id="rId138"/>
    <hyperlink xmlns:r="http://schemas.openxmlformats.org/officeDocument/2006/relationships" ref="B235" r:id="rId139"/>
    <hyperlink xmlns:r="http://schemas.openxmlformats.org/officeDocument/2006/relationships" ref="B236" r:id="rId140"/>
    <hyperlink xmlns:r="http://schemas.openxmlformats.org/officeDocument/2006/relationships" ref="B237" r:id="rId141"/>
    <hyperlink xmlns:r="http://schemas.openxmlformats.org/officeDocument/2006/relationships" ref="B239" r:id="rId142"/>
    <hyperlink xmlns:r="http://schemas.openxmlformats.org/officeDocument/2006/relationships" ref="B241" r:id="rId143"/>
    <hyperlink xmlns:r="http://schemas.openxmlformats.org/officeDocument/2006/relationships" ref="B242" r:id="rId144"/>
    <hyperlink xmlns:r="http://schemas.openxmlformats.org/officeDocument/2006/relationships" ref="B243" r:id="rId145"/>
    <hyperlink xmlns:r="http://schemas.openxmlformats.org/officeDocument/2006/relationships" ref="B244" r:id="rId146"/>
    <hyperlink xmlns:r="http://schemas.openxmlformats.org/officeDocument/2006/relationships" ref="B246" r:id="rId147"/>
    <hyperlink xmlns:r="http://schemas.openxmlformats.org/officeDocument/2006/relationships" ref="B248" r:id="rId148"/>
    <hyperlink xmlns:r="http://schemas.openxmlformats.org/officeDocument/2006/relationships" ref="B249" r:id="rId149"/>
    <hyperlink xmlns:r="http://schemas.openxmlformats.org/officeDocument/2006/relationships" ref="B250" r:id="rId150"/>
    <hyperlink xmlns:r="http://schemas.openxmlformats.org/officeDocument/2006/relationships" ref="B253" r:id="rId151"/>
    <hyperlink xmlns:r="http://schemas.openxmlformats.org/officeDocument/2006/relationships" ref="B255" r:id="rId152"/>
    <hyperlink xmlns:r="http://schemas.openxmlformats.org/officeDocument/2006/relationships" ref="B257" r:id="rId153"/>
    <hyperlink xmlns:r="http://schemas.openxmlformats.org/officeDocument/2006/relationships" ref="B258" r:id="rId154"/>
    <hyperlink xmlns:r="http://schemas.openxmlformats.org/officeDocument/2006/relationships" ref="B259" r:id="rId155"/>
    <hyperlink xmlns:r="http://schemas.openxmlformats.org/officeDocument/2006/relationships" ref="B261" r:id="rId156"/>
    <hyperlink xmlns:r="http://schemas.openxmlformats.org/officeDocument/2006/relationships" ref="B262" r:id="rId157"/>
    <hyperlink xmlns:r="http://schemas.openxmlformats.org/officeDocument/2006/relationships" ref="B263" r:id="rId158"/>
    <hyperlink xmlns:r="http://schemas.openxmlformats.org/officeDocument/2006/relationships" ref="B265" r:id="rId159"/>
    <hyperlink xmlns:r="http://schemas.openxmlformats.org/officeDocument/2006/relationships" ref="B266" r:id="rId160"/>
    <hyperlink xmlns:r="http://schemas.openxmlformats.org/officeDocument/2006/relationships" ref="B268" r:id="rId161"/>
    <hyperlink xmlns:r="http://schemas.openxmlformats.org/officeDocument/2006/relationships" ref="B269" r:id="rId162"/>
    <hyperlink xmlns:r="http://schemas.openxmlformats.org/officeDocument/2006/relationships" ref="B272" r:id="rId163"/>
    <hyperlink xmlns:r="http://schemas.openxmlformats.org/officeDocument/2006/relationships" ref="B273" r:id="rId164"/>
    <hyperlink xmlns:r="http://schemas.openxmlformats.org/officeDocument/2006/relationships" ref="B275" r:id="rId165"/>
    <hyperlink xmlns:r="http://schemas.openxmlformats.org/officeDocument/2006/relationships" ref="B276" r:id="rId166"/>
    <hyperlink xmlns:r="http://schemas.openxmlformats.org/officeDocument/2006/relationships" ref="B277" r:id="rId167"/>
    <hyperlink xmlns:r="http://schemas.openxmlformats.org/officeDocument/2006/relationships" ref="B279" r:id="rId168"/>
    <hyperlink xmlns:r="http://schemas.openxmlformats.org/officeDocument/2006/relationships" ref="B280" r:id="rId169"/>
    <hyperlink xmlns:r="http://schemas.openxmlformats.org/officeDocument/2006/relationships" ref="B284" r:id="rId170"/>
    <hyperlink xmlns:r="http://schemas.openxmlformats.org/officeDocument/2006/relationships" ref="B288" r:id="rId171"/>
    <hyperlink xmlns:r="http://schemas.openxmlformats.org/officeDocument/2006/relationships" ref="B290" r:id="rId172"/>
    <hyperlink xmlns:r="http://schemas.openxmlformats.org/officeDocument/2006/relationships" ref="B292" r:id="rId173"/>
    <hyperlink xmlns:r="http://schemas.openxmlformats.org/officeDocument/2006/relationships" ref="B293" r:id="rId174"/>
    <hyperlink xmlns:r="http://schemas.openxmlformats.org/officeDocument/2006/relationships" ref="B295" r:id="rId175"/>
    <hyperlink xmlns:r="http://schemas.openxmlformats.org/officeDocument/2006/relationships" ref="B296" r:id="rId176"/>
    <hyperlink xmlns:r="http://schemas.openxmlformats.org/officeDocument/2006/relationships" ref="B297" r:id="rId177"/>
    <hyperlink xmlns:r="http://schemas.openxmlformats.org/officeDocument/2006/relationships" ref="B298" r:id="rId178"/>
    <hyperlink xmlns:r="http://schemas.openxmlformats.org/officeDocument/2006/relationships" ref="B299" r:id="rId179"/>
    <hyperlink xmlns:r="http://schemas.openxmlformats.org/officeDocument/2006/relationships" ref="B301" r:id="rId180"/>
    <hyperlink xmlns:r="http://schemas.openxmlformats.org/officeDocument/2006/relationships" ref="B302" r:id="rId181"/>
    <hyperlink xmlns:r="http://schemas.openxmlformats.org/officeDocument/2006/relationships" ref="B303" r:id="rId182"/>
    <hyperlink xmlns:r="http://schemas.openxmlformats.org/officeDocument/2006/relationships" ref="B308" r:id="rId183"/>
    <hyperlink xmlns:r="http://schemas.openxmlformats.org/officeDocument/2006/relationships" ref="B309" r:id="rId184"/>
    <hyperlink xmlns:r="http://schemas.openxmlformats.org/officeDocument/2006/relationships" ref="B310" r:id="rId185"/>
    <hyperlink xmlns:r="http://schemas.openxmlformats.org/officeDocument/2006/relationships" ref="B313" r:id="rId186"/>
    <hyperlink xmlns:r="http://schemas.openxmlformats.org/officeDocument/2006/relationships" ref="B314" r:id="rId187"/>
    <hyperlink xmlns:r="http://schemas.openxmlformats.org/officeDocument/2006/relationships" ref="B316" r:id="rId188"/>
    <hyperlink xmlns:r="http://schemas.openxmlformats.org/officeDocument/2006/relationships" ref="B317" r:id="rId189"/>
    <hyperlink xmlns:r="http://schemas.openxmlformats.org/officeDocument/2006/relationships" ref="B321" r:id="rId190"/>
    <hyperlink xmlns:r="http://schemas.openxmlformats.org/officeDocument/2006/relationships" ref="B322" r:id="rId191"/>
    <hyperlink xmlns:r="http://schemas.openxmlformats.org/officeDocument/2006/relationships" ref="B323" r:id="rId192"/>
    <hyperlink xmlns:r="http://schemas.openxmlformats.org/officeDocument/2006/relationships" ref="B324" r:id="rId193"/>
    <hyperlink xmlns:r="http://schemas.openxmlformats.org/officeDocument/2006/relationships" ref="B328" r:id="rId194"/>
    <hyperlink xmlns:r="http://schemas.openxmlformats.org/officeDocument/2006/relationships" ref="B330" r:id="rId195"/>
    <hyperlink xmlns:r="http://schemas.openxmlformats.org/officeDocument/2006/relationships" ref="B331" r:id="rId196"/>
    <hyperlink xmlns:r="http://schemas.openxmlformats.org/officeDocument/2006/relationships" ref="B332" r:id="rId197"/>
    <hyperlink xmlns:r="http://schemas.openxmlformats.org/officeDocument/2006/relationships" ref="B333" r:id="rId198"/>
    <hyperlink xmlns:r="http://schemas.openxmlformats.org/officeDocument/2006/relationships" ref="B334" r:id="rId199"/>
    <hyperlink xmlns:r="http://schemas.openxmlformats.org/officeDocument/2006/relationships" ref="B335" r:id="rId200"/>
    <hyperlink xmlns:r="http://schemas.openxmlformats.org/officeDocument/2006/relationships" ref="B336" r:id="rId201"/>
    <hyperlink xmlns:r="http://schemas.openxmlformats.org/officeDocument/2006/relationships" ref="B338" r:id="rId202"/>
    <hyperlink xmlns:r="http://schemas.openxmlformats.org/officeDocument/2006/relationships" ref="B340" r:id="rId203"/>
    <hyperlink xmlns:r="http://schemas.openxmlformats.org/officeDocument/2006/relationships" ref="B341" r:id="rId204"/>
    <hyperlink xmlns:r="http://schemas.openxmlformats.org/officeDocument/2006/relationships" ref="B343" r:id="rId205"/>
    <hyperlink xmlns:r="http://schemas.openxmlformats.org/officeDocument/2006/relationships" ref="B344" r:id="rId206"/>
    <hyperlink xmlns:r="http://schemas.openxmlformats.org/officeDocument/2006/relationships" ref="B345" r:id="rId207"/>
    <hyperlink xmlns:r="http://schemas.openxmlformats.org/officeDocument/2006/relationships" ref="B348" r:id="rId208"/>
    <hyperlink xmlns:r="http://schemas.openxmlformats.org/officeDocument/2006/relationships" ref="B349" r:id="rId209"/>
    <hyperlink xmlns:r="http://schemas.openxmlformats.org/officeDocument/2006/relationships" ref="B351" r:id="rId210"/>
    <hyperlink xmlns:r="http://schemas.openxmlformats.org/officeDocument/2006/relationships" ref="B352" r:id="rId211"/>
    <hyperlink xmlns:r="http://schemas.openxmlformats.org/officeDocument/2006/relationships" ref="B353" r:id="rId212"/>
    <hyperlink xmlns:r="http://schemas.openxmlformats.org/officeDocument/2006/relationships" ref="B356" r:id="rId213"/>
    <hyperlink xmlns:r="http://schemas.openxmlformats.org/officeDocument/2006/relationships" ref="B357" r:id="rId214"/>
    <hyperlink xmlns:r="http://schemas.openxmlformats.org/officeDocument/2006/relationships" ref="B360" r:id="rId215"/>
    <hyperlink xmlns:r="http://schemas.openxmlformats.org/officeDocument/2006/relationships" ref="B361" r:id="rId216"/>
    <hyperlink xmlns:r="http://schemas.openxmlformats.org/officeDocument/2006/relationships" ref="B362" r:id="rId217"/>
    <hyperlink xmlns:r="http://schemas.openxmlformats.org/officeDocument/2006/relationships" ref="B363" r:id="rId218"/>
    <hyperlink xmlns:r="http://schemas.openxmlformats.org/officeDocument/2006/relationships" ref="B364" r:id="rId219"/>
    <hyperlink xmlns:r="http://schemas.openxmlformats.org/officeDocument/2006/relationships" ref="B365" r:id="rId220"/>
    <hyperlink xmlns:r="http://schemas.openxmlformats.org/officeDocument/2006/relationships" ref="B366" r:id="rId221"/>
    <hyperlink xmlns:r="http://schemas.openxmlformats.org/officeDocument/2006/relationships" ref="B367" r:id="rId222"/>
    <hyperlink xmlns:r="http://schemas.openxmlformats.org/officeDocument/2006/relationships" ref="B370" r:id="rId223"/>
    <hyperlink xmlns:r="http://schemas.openxmlformats.org/officeDocument/2006/relationships" ref="B373" r:id="rId224"/>
    <hyperlink xmlns:r="http://schemas.openxmlformats.org/officeDocument/2006/relationships" ref="B376" r:id="rId225"/>
    <hyperlink xmlns:r="http://schemas.openxmlformats.org/officeDocument/2006/relationships" ref="B377" r:id="rId226"/>
    <hyperlink xmlns:r="http://schemas.openxmlformats.org/officeDocument/2006/relationships" ref="B378" r:id="rId227"/>
    <hyperlink xmlns:r="http://schemas.openxmlformats.org/officeDocument/2006/relationships" ref="B379" r:id="rId228"/>
    <hyperlink xmlns:r="http://schemas.openxmlformats.org/officeDocument/2006/relationships" ref="B381" r:id="rId229"/>
    <hyperlink xmlns:r="http://schemas.openxmlformats.org/officeDocument/2006/relationships" ref="B383" r:id="rId230"/>
    <hyperlink xmlns:r="http://schemas.openxmlformats.org/officeDocument/2006/relationships" ref="B385" r:id="rId231"/>
    <hyperlink xmlns:r="http://schemas.openxmlformats.org/officeDocument/2006/relationships" ref="B386" r:id="rId232"/>
    <hyperlink xmlns:r="http://schemas.openxmlformats.org/officeDocument/2006/relationships" ref="B390" r:id="rId233"/>
    <hyperlink xmlns:r="http://schemas.openxmlformats.org/officeDocument/2006/relationships" ref="B391" r:id="rId234"/>
    <hyperlink xmlns:r="http://schemas.openxmlformats.org/officeDocument/2006/relationships" ref="B392" r:id="rId235"/>
    <hyperlink xmlns:r="http://schemas.openxmlformats.org/officeDocument/2006/relationships" ref="B394" r:id="rId236"/>
    <hyperlink xmlns:r="http://schemas.openxmlformats.org/officeDocument/2006/relationships" ref="B396" r:id="rId237"/>
    <hyperlink xmlns:r="http://schemas.openxmlformats.org/officeDocument/2006/relationships" ref="B397" r:id="rId238"/>
    <hyperlink xmlns:r="http://schemas.openxmlformats.org/officeDocument/2006/relationships" ref="B398" r:id="rId239"/>
    <hyperlink xmlns:r="http://schemas.openxmlformats.org/officeDocument/2006/relationships" ref="B399" r:id="rId240"/>
    <hyperlink xmlns:r="http://schemas.openxmlformats.org/officeDocument/2006/relationships" ref="B402" r:id="rId241"/>
    <hyperlink xmlns:r="http://schemas.openxmlformats.org/officeDocument/2006/relationships" ref="B403" r:id="rId242"/>
    <hyperlink xmlns:r="http://schemas.openxmlformats.org/officeDocument/2006/relationships" ref="B404" r:id="rId243"/>
    <hyperlink xmlns:r="http://schemas.openxmlformats.org/officeDocument/2006/relationships" ref="B405" r:id="rId244"/>
    <hyperlink xmlns:r="http://schemas.openxmlformats.org/officeDocument/2006/relationships" ref="B406" r:id="rId245"/>
    <hyperlink xmlns:r="http://schemas.openxmlformats.org/officeDocument/2006/relationships" ref="B410" r:id="rId246"/>
    <hyperlink xmlns:r="http://schemas.openxmlformats.org/officeDocument/2006/relationships" ref="B411" r:id="rId247"/>
    <hyperlink xmlns:r="http://schemas.openxmlformats.org/officeDocument/2006/relationships" ref="B413" r:id="rId248"/>
    <hyperlink xmlns:r="http://schemas.openxmlformats.org/officeDocument/2006/relationships" ref="B414" r:id="rId249"/>
    <hyperlink xmlns:r="http://schemas.openxmlformats.org/officeDocument/2006/relationships" ref="B415" r:id="rId250"/>
    <hyperlink xmlns:r="http://schemas.openxmlformats.org/officeDocument/2006/relationships" ref="B417" r:id="rId251"/>
    <hyperlink xmlns:r="http://schemas.openxmlformats.org/officeDocument/2006/relationships" ref="B418" r:id="rId252"/>
    <hyperlink xmlns:r="http://schemas.openxmlformats.org/officeDocument/2006/relationships" ref="B420" r:id="rId253"/>
    <hyperlink xmlns:r="http://schemas.openxmlformats.org/officeDocument/2006/relationships" ref="B422" r:id="rId254"/>
    <hyperlink xmlns:r="http://schemas.openxmlformats.org/officeDocument/2006/relationships" ref="B423" r:id="rId255"/>
    <hyperlink xmlns:r="http://schemas.openxmlformats.org/officeDocument/2006/relationships" ref="B424" r:id="rId256"/>
    <hyperlink xmlns:r="http://schemas.openxmlformats.org/officeDocument/2006/relationships" ref="B425" r:id="rId257"/>
    <hyperlink xmlns:r="http://schemas.openxmlformats.org/officeDocument/2006/relationships" ref="B426" r:id="rId258"/>
    <hyperlink xmlns:r="http://schemas.openxmlformats.org/officeDocument/2006/relationships" ref="B427" r:id="rId259"/>
    <hyperlink xmlns:r="http://schemas.openxmlformats.org/officeDocument/2006/relationships" ref="B428" r:id="rId260"/>
    <hyperlink xmlns:r="http://schemas.openxmlformats.org/officeDocument/2006/relationships" ref="B429" r:id="rId261"/>
    <hyperlink xmlns:r="http://schemas.openxmlformats.org/officeDocument/2006/relationships" ref="B431" r:id="rId262"/>
    <hyperlink xmlns:r="http://schemas.openxmlformats.org/officeDocument/2006/relationships" ref="B432" r:id="rId263"/>
    <hyperlink xmlns:r="http://schemas.openxmlformats.org/officeDocument/2006/relationships" ref="B433" r:id="rId264"/>
    <hyperlink xmlns:r="http://schemas.openxmlformats.org/officeDocument/2006/relationships" ref="B434" r:id="rId265"/>
    <hyperlink xmlns:r="http://schemas.openxmlformats.org/officeDocument/2006/relationships" ref="B436" r:id="rId266"/>
    <hyperlink xmlns:r="http://schemas.openxmlformats.org/officeDocument/2006/relationships" ref="B437" r:id="rId267"/>
    <hyperlink xmlns:r="http://schemas.openxmlformats.org/officeDocument/2006/relationships" ref="B438" r:id="rId268"/>
    <hyperlink xmlns:r="http://schemas.openxmlformats.org/officeDocument/2006/relationships" ref="B443" r:id="rId269"/>
    <hyperlink xmlns:r="http://schemas.openxmlformats.org/officeDocument/2006/relationships" ref="B444" r:id="rId270"/>
    <hyperlink xmlns:r="http://schemas.openxmlformats.org/officeDocument/2006/relationships" ref="B445" r:id="rId271"/>
    <hyperlink xmlns:r="http://schemas.openxmlformats.org/officeDocument/2006/relationships" ref="B447" r:id="rId272"/>
    <hyperlink xmlns:r="http://schemas.openxmlformats.org/officeDocument/2006/relationships" ref="B448" r:id="rId273"/>
    <hyperlink xmlns:r="http://schemas.openxmlformats.org/officeDocument/2006/relationships" ref="B450" r:id="rId274"/>
    <hyperlink xmlns:r="http://schemas.openxmlformats.org/officeDocument/2006/relationships" ref="B451" r:id="rId275"/>
    <hyperlink xmlns:r="http://schemas.openxmlformats.org/officeDocument/2006/relationships" ref="B455" r:id="rId276"/>
    <hyperlink xmlns:r="http://schemas.openxmlformats.org/officeDocument/2006/relationships" ref="B460" r:id="rId277"/>
    <hyperlink xmlns:r="http://schemas.openxmlformats.org/officeDocument/2006/relationships" ref="B461" r:id="rId278"/>
    <hyperlink xmlns:r="http://schemas.openxmlformats.org/officeDocument/2006/relationships" ref="B462" r:id="rId279"/>
    <hyperlink xmlns:r="http://schemas.openxmlformats.org/officeDocument/2006/relationships" ref="B463" r:id="rId280"/>
    <hyperlink xmlns:r="http://schemas.openxmlformats.org/officeDocument/2006/relationships" ref="B466" r:id="rId281"/>
    <hyperlink xmlns:r="http://schemas.openxmlformats.org/officeDocument/2006/relationships" ref="B467" r:id="rId282"/>
    <hyperlink xmlns:r="http://schemas.openxmlformats.org/officeDocument/2006/relationships" ref="B469" r:id="rId283"/>
    <hyperlink xmlns:r="http://schemas.openxmlformats.org/officeDocument/2006/relationships" ref="B470" r:id="rId284"/>
    <hyperlink xmlns:r="http://schemas.openxmlformats.org/officeDocument/2006/relationships" ref="B471" r:id="rId285"/>
    <hyperlink xmlns:r="http://schemas.openxmlformats.org/officeDocument/2006/relationships" ref="B472" r:id="rId286"/>
    <hyperlink xmlns:r="http://schemas.openxmlformats.org/officeDocument/2006/relationships" ref="B477" r:id="rId287"/>
    <hyperlink xmlns:r="http://schemas.openxmlformats.org/officeDocument/2006/relationships" ref="B478" r:id="rId288"/>
    <hyperlink xmlns:r="http://schemas.openxmlformats.org/officeDocument/2006/relationships" ref="B480" r:id="rId289"/>
    <hyperlink xmlns:r="http://schemas.openxmlformats.org/officeDocument/2006/relationships" ref="B483" r:id="rId290"/>
    <hyperlink xmlns:r="http://schemas.openxmlformats.org/officeDocument/2006/relationships" ref="B484" r:id="rId291"/>
    <hyperlink xmlns:r="http://schemas.openxmlformats.org/officeDocument/2006/relationships" ref="B485" r:id="rId292"/>
    <hyperlink xmlns:r="http://schemas.openxmlformats.org/officeDocument/2006/relationships" ref="B487" r:id="rId293"/>
    <hyperlink xmlns:r="http://schemas.openxmlformats.org/officeDocument/2006/relationships" ref="B491" r:id="rId294"/>
    <hyperlink xmlns:r="http://schemas.openxmlformats.org/officeDocument/2006/relationships" ref="B493" r:id="rId295"/>
    <hyperlink xmlns:r="http://schemas.openxmlformats.org/officeDocument/2006/relationships" ref="B496" r:id="rId296"/>
    <hyperlink xmlns:r="http://schemas.openxmlformats.org/officeDocument/2006/relationships" ref="B497" r:id="rId297"/>
    <hyperlink xmlns:r="http://schemas.openxmlformats.org/officeDocument/2006/relationships" ref="B498" r:id="rId298"/>
    <hyperlink xmlns:r="http://schemas.openxmlformats.org/officeDocument/2006/relationships" ref="B499" r:id="rId299"/>
    <hyperlink xmlns:r="http://schemas.openxmlformats.org/officeDocument/2006/relationships" ref="B501" r:id="rId300"/>
    <hyperlink xmlns:r="http://schemas.openxmlformats.org/officeDocument/2006/relationships" ref="B503" r:id="rId301"/>
    <hyperlink xmlns:r="http://schemas.openxmlformats.org/officeDocument/2006/relationships" ref="B506" r:id="rId302"/>
    <hyperlink xmlns:r="http://schemas.openxmlformats.org/officeDocument/2006/relationships" ref="B509" r:id="rId303"/>
    <hyperlink xmlns:r="http://schemas.openxmlformats.org/officeDocument/2006/relationships" ref="B510" r:id="rId304"/>
    <hyperlink xmlns:r="http://schemas.openxmlformats.org/officeDocument/2006/relationships" ref="B512" r:id="rId305"/>
    <hyperlink xmlns:r="http://schemas.openxmlformats.org/officeDocument/2006/relationships" ref="B513" r:id="rId306"/>
    <hyperlink xmlns:r="http://schemas.openxmlformats.org/officeDocument/2006/relationships" ref="B514" r:id="rId307"/>
    <hyperlink xmlns:r="http://schemas.openxmlformats.org/officeDocument/2006/relationships" ref="B516" r:id="rId308"/>
    <hyperlink xmlns:r="http://schemas.openxmlformats.org/officeDocument/2006/relationships" ref="B517" r:id="rId309"/>
    <hyperlink xmlns:r="http://schemas.openxmlformats.org/officeDocument/2006/relationships" ref="B519" r:id="rId310"/>
    <hyperlink xmlns:r="http://schemas.openxmlformats.org/officeDocument/2006/relationships" ref="B522" r:id="rId311"/>
    <hyperlink xmlns:r="http://schemas.openxmlformats.org/officeDocument/2006/relationships" ref="B525" r:id="rId312"/>
    <hyperlink xmlns:r="http://schemas.openxmlformats.org/officeDocument/2006/relationships" ref="B526" r:id="rId313"/>
    <hyperlink xmlns:r="http://schemas.openxmlformats.org/officeDocument/2006/relationships" ref="B527" r:id="rId314"/>
    <hyperlink xmlns:r="http://schemas.openxmlformats.org/officeDocument/2006/relationships" ref="B528" r:id="rId315"/>
    <hyperlink xmlns:r="http://schemas.openxmlformats.org/officeDocument/2006/relationships" ref="B530" r:id="rId316"/>
    <hyperlink xmlns:r="http://schemas.openxmlformats.org/officeDocument/2006/relationships" ref="B531" r:id="rId317"/>
    <hyperlink xmlns:r="http://schemas.openxmlformats.org/officeDocument/2006/relationships" ref="B533" r:id="rId318"/>
    <hyperlink xmlns:r="http://schemas.openxmlformats.org/officeDocument/2006/relationships" ref="B534" r:id="rId319"/>
    <hyperlink xmlns:r="http://schemas.openxmlformats.org/officeDocument/2006/relationships" ref="B535" r:id="rId320"/>
    <hyperlink xmlns:r="http://schemas.openxmlformats.org/officeDocument/2006/relationships" ref="B537" r:id="rId321"/>
    <hyperlink xmlns:r="http://schemas.openxmlformats.org/officeDocument/2006/relationships" ref="B539" r:id="rId322"/>
    <hyperlink xmlns:r="http://schemas.openxmlformats.org/officeDocument/2006/relationships" ref="B540" r:id="rId323"/>
    <hyperlink xmlns:r="http://schemas.openxmlformats.org/officeDocument/2006/relationships" ref="B541" r:id="rId324"/>
    <hyperlink xmlns:r="http://schemas.openxmlformats.org/officeDocument/2006/relationships" ref="B542" r:id="rId325"/>
    <hyperlink xmlns:r="http://schemas.openxmlformats.org/officeDocument/2006/relationships" ref="B543" r:id="rId326"/>
    <hyperlink xmlns:r="http://schemas.openxmlformats.org/officeDocument/2006/relationships" ref="B544" r:id="rId327"/>
    <hyperlink xmlns:r="http://schemas.openxmlformats.org/officeDocument/2006/relationships" ref="B546" r:id="rId328"/>
    <hyperlink xmlns:r="http://schemas.openxmlformats.org/officeDocument/2006/relationships" ref="B547" r:id="rId329"/>
    <hyperlink xmlns:r="http://schemas.openxmlformats.org/officeDocument/2006/relationships" ref="B548" r:id="rId330"/>
    <hyperlink xmlns:r="http://schemas.openxmlformats.org/officeDocument/2006/relationships" ref="B549" r:id="rId331"/>
    <hyperlink xmlns:r="http://schemas.openxmlformats.org/officeDocument/2006/relationships" ref="B551" r:id="rId332"/>
    <hyperlink xmlns:r="http://schemas.openxmlformats.org/officeDocument/2006/relationships" ref="B554" r:id="rId333"/>
    <hyperlink xmlns:r="http://schemas.openxmlformats.org/officeDocument/2006/relationships" ref="B555" r:id="rId334"/>
    <hyperlink xmlns:r="http://schemas.openxmlformats.org/officeDocument/2006/relationships" ref="B556" r:id="rId335"/>
    <hyperlink xmlns:r="http://schemas.openxmlformats.org/officeDocument/2006/relationships" ref="B557" r:id="rId336"/>
    <hyperlink xmlns:r="http://schemas.openxmlformats.org/officeDocument/2006/relationships" ref="B558" r:id="rId337"/>
    <hyperlink xmlns:r="http://schemas.openxmlformats.org/officeDocument/2006/relationships" ref="B559" r:id="rId338"/>
    <hyperlink xmlns:r="http://schemas.openxmlformats.org/officeDocument/2006/relationships" ref="B560" r:id="rId339"/>
    <hyperlink xmlns:r="http://schemas.openxmlformats.org/officeDocument/2006/relationships" ref="B561" r:id="rId340"/>
    <hyperlink xmlns:r="http://schemas.openxmlformats.org/officeDocument/2006/relationships" ref="B562" r:id="rId341"/>
    <hyperlink xmlns:r="http://schemas.openxmlformats.org/officeDocument/2006/relationships" ref="B563" r:id="rId342"/>
    <hyperlink xmlns:r="http://schemas.openxmlformats.org/officeDocument/2006/relationships" ref="B564" r:id="rId343"/>
    <hyperlink xmlns:r="http://schemas.openxmlformats.org/officeDocument/2006/relationships" ref="B566" r:id="rId344"/>
    <hyperlink xmlns:r="http://schemas.openxmlformats.org/officeDocument/2006/relationships" ref="B569" r:id="rId345"/>
    <hyperlink xmlns:r="http://schemas.openxmlformats.org/officeDocument/2006/relationships" ref="B570" r:id="rId346"/>
    <hyperlink xmlns:r="http://schemas.openxmlformats.org/officeDocument/2006/relationships" ref="B572" r:id="rId347"/>
    <hyperlink xmlns:r="http://schemas.openxmlformats.org/officeDocument/2006/relationships" ref="B574" r:id="rId348"/>
    <hyperlink xmlns:r="http://schemas.openxmlformats.org/officeDocument/2006/relationships" ref="B576" r:id="rId349"/>
    <hyperlink xmlns:r="http://schemas.openxmlformats.org/officeDocument/2006/relationships" ref="B579" r:id="rId350"/>
    <hyperlink xmlns:r="http://schemas.openxmlformats.org/officeDocument/2006/relationships" ref="B582" r:id="rId351"/>
    <hyperlink xmlns:r="http://schemas.openxmlformats.org/officeDocument/2006/relationships" ref="B583" r:id="rId352"/>
    <hyperlink xmlns:r="http://schemas.openxmlformats.org/officeDocument/2006/relationships" ref="B587" r:id="rId353"/>
    <hyperlink xmlns:r="http://schemas.openxmlformats.org/officeDocument/2006/relationships" ref="B588" r:id="rId354"/>
    <hyperlink xmlns:r="http://schemas.openxmlformats.org/officeDocument/2006/relationships" ref="B589" r:id="rId355"/>
    <hyperlink xmlns:r="http://schemas.openxmlformats.org/officeDocument/2006/relationships" ref="B591" r:id="rId356"/>
    <hyperlink xmlns:r="http://schemas.openxmlformats.org/officeDocument/2006/relationships" ref="B594" r:id="rId357"/>
    <hyperlink xmlns:r="http://schemas.openxmlformats.org/officeDocument/2006/relationships" ref="B597" r:id="rId358"/>
    <hyperlink xmlns:r="http://schemas.openxmlformats.org/officeDocument/2006/relationships" ref="B603" r:id="rId359"/>
    <hyperlink xmlns:r="http://schemas.openxmlformats.org/officeDocument/2006/relationships" ref="B607" r:id="rId360"/>
    <hyperlink xmlns:r="http://schemas.openxmlformats.org/officeDocument/2006/relationships" ref="B608" r:id="rId361"/>
    <hyperlink xmlns:r="http://schemas.openxmlformats.org/officeDocument/2006/relationships" ref="B609" r:id="rId362"/>
    <hyperlink xmlns:r="http://schemas.openxmlformats.org/officeDocument/2006/relationships" ref="B610" r:id="rId363"/>
    <hyperlink xmlns:r="http://schemas.openxmlformats.org/officeDocument/2006/relationships" ref="B616" r:id="rId364"/>
    <hyperlink xmlns:r="http://schemas.openxmlformats.org/officeDocument/2006/relationships" ref="B618" r:id="rId365"/>
    <hyperlink xmlns:r="http://schemas.openxmlformats.org/officeDocument/2006/relationships" ref="B619" r:id="rId366"/>
    <hyperlink xmlns:r="http://schemas.openxmlformats.org/officeDocument/2006/relationships" ref="B622" r:id="rId367"/>
    <hyperlink xmlns:r="http://schemas.openxmlformats.org/officeDocument/2006/relationships" ref="B623" r:id="rId368"/>
    <hyperlink xmlns:r="http://schemas.openxmlformats.org/officeDocument/2006/relationships" ref="B624" r:id="rId369"/>
    <hyperlink xmlns:r="http://schemas.openxmlformats.org/officeDocument/2006/relationships" ref="B625" r:id="rId370"/>
    <hyperlink xmlns:r="http://schemas.openxmlformats.org/officeDocument/2006/relationships" ref="B629" r:id="rId371"/>
    <hyperlink xmlns:r="http://schemas.openxmlformats.org/officeDocument/2006/relationships" ref="B630" r:id="rId372"/>
    <hyperlink xmlns:r="http://schemas.openxmlformats.org/officeDocument/2006/relationships" ref="B631" r:id="rId373"/>
    <hyperlink xmlns:r="http://schemas.openxmlformats.org/officeDocument/2006/relationships" ref="B636" r:id="rId374"/>
    <hyperlink xmlns:r="http://schemas.openxmlformats.org/officeDocument/2006/relationships" ref="B637" r:id="rId375"/>
    <hyperlink xmlns:r="http://schemas.openxmlformats.org/officeDocument/2006/relationships" ref="B638" r:id="rId376"/>
    <hyperlink xmlns:r="http://schemas.openxmlformats.org/officeDocument/2006/relationships" ref="B639" r:id="rId377"/>
    <hyperlink xmlns:r="http://schemas.openxmlformats.org/officeDocument/2006/relationships" ref="B641" r:id="rId378"/>
    <hyperlink xmlns:r="http://schemas.openxmlformats.org/officeDocument/2006/relationships" ref="B642" r:id="rId379"/>
    <hyperlink xmlns:r="http://schemas.openxmlformats.org/officeDocument/2006/relationships" ref="B643" r:id="rId380"/>
    <hyperlink xmlns:r="http://schemas.openxmlformats.org/officeDocument/2006/relationships" ref="B648" r:id="rId381"/>
    <hyperlink xmlns:r="http://schemas.openxmlformats.org/officeDocument/2006/relationships" ref="B649" r:id="rId382"/>
    <hyperlink xmlns:r="http://schemas.openxmlformats.org/officeDocument/2006/relationships" ref="B650" r:id="rId383"/>
    <hyperlink xmlns:r="http://schemas.openxmlformats.org/officeDocument/2006/relationships" ref="B653" r:id="rId384"/>
    <hyperlink xmlns:r="http://schemas.openxmlformats.org/officeDocument/2006/relationships" ref="B654" r:id="rId385"/>
    <hyperlink xmlns:r="http://schemas.openxmlformats.org/officeDocument/2006/relationships" ref="B655" r:id="rId386"/>
    <hyperlink xmlns:r="http://schemas.openxmlformats.org/officeDocument/2006/relationships" ref="B656" r:id="rId387"/>
    <hyperlink xmlns:r="http://schemas.openxmlformats.org/officeDocument/2006/relationships" ref="B657" r:id="rId388"/>
    <hyperlink xmlns:r="http://schemas.openxmlformats.org/officeDocument/2006/relationships" ref="B658" r:id="rId389"/>
    <hyperlink xmlns:r="http://schemas.openxmlformats.org/officeDocument/2006/relationships" ref="B659" r:id="rId390"/>
    <hyperlink xmlns:r="http://schemas.openxmlformats.org/officeDocument/2006/relationships" ref="B661" r:id="rId391"/>
    <hyperlink xmlns:r="http://schemas.openxmlformats.org/officeDocument/2006/relationships" ref="B662" r:id="rId392"/>
    <hyperlink xmlns:r="http://schemas.openxmlformats.org/officeDocument/2006/relationships" ref="B663" r:id="rId393"/>
    <hyperlink xmlns:r="http://schemas.openxmlformats.org/officeDocument/2006/relationships" ref="B664" r:id="rId394"/>
    <hyperlink xmlns:r="http://schemas.openxmlformats.org/officeDocument/2006/relationships" ref="B665" r:id="rId395"/>
    <hyperlink xmlns:r="http://schemas.openxmlformats.org/officeDocument/2006/relationships" ref="B666" r:id="rId396"/>
    <hyperlink xmlns:r="http://schemas.openxmlformats.org/officeDocument/2006/relationships" ref="B667" r:id="rId397"/>
    <hyperlink xmlns:r="http://schemas.openxmlformats.org/officeDocument/2006/relationships" ref="B668" r:id="rId398"/>
    <hyperlink xmlns:r="http://schemas.openxmlformats.org/officeDocument/2006/relationships" ref="B672" r:id="rId399"/>
    <hyperlink xmlns:r="http://schemas.openxmlformats.org/officeDocument/2006/relationships" ref="B673" r:id="rId400"/>
    <hyperlink xmlns:r="http://schemas.openxmlformats.org/officeDocument/2006/relationships" ref="B674" r:id="rId401"/>
    <hyperlink xmlns:r="http://schemas.openxmlformats.org/officeDocument/2006/relationships" ref="B676" r:id="rId402"/>
    <hyperlink xmlns:r="http://schemas.openxmlformats.org/officeDocument/2006/relationships" ref="B677" r:id="rId403"/>
    <hyperlink xmlns:r="http://schemas.openxmlformats.org/officeDocument/2006/relationships" ref="B678" r:id="rId404"/>
    <hyperlink xmlns:r="http://schemas.openxmlformats.org/officeDocument/2006/relationships" ref="B679" r:id="rId405"/>
    <hyperlink xmlns:r="http://schemas.openxmlformats.org/officeDocument/2006/relationships" ref="B680" r:id="rId406"/>
    <hyperlink xmlns:r="http://schemas.openxmlformats.org/officeDocument/2006/relationships" ref="B682" r:id="rId407"/>
    <hyperlink xmlns:r="http://schemas.openxmlformats.org/officeDocument/2006/relationships" ref="B687" r:id="rId408"/>
    <hyperlink xmlns:r="http://schemas.openxmlformats.org/officeDocument/2006/relationships" ref="B688" r:id="rId409"/>
    <hyperlink xmlns:r="http://schemas.openxmlformats.org/officeDocument/2006/relationships" ref="B689" r:id="rId410"/>
    <hyperlink xmlns:r="http://schemas.openxmlformats.org/officeDocument/2006/relationships" ref="B690" r:id="rId411"/>
    <hyperlink xmlns:r="http://schemas.openxmlformats.org/officeDocument/2006/relationships" ref="B691" r:id="rId412"/>
    <hyperlink xmlns:r="http://schemas.openxmlformats.org/officeDocument/2006/relationships" ref="B692" r:id="rId413"/>
    <hyperlink xmlns:r="http://schemas.openxmlformats.org/officeDocument/2006/relationships" ref="B693" r:id="rId414"/>
    <hyperlink xmlns:r="http://schemas.openxmlformats.org/officeDocument/2006/relationships" ref="B695" r:id="rId415"/>
    <hyperlink xmlns:r="http://schemas.openxmlformats.org/officeDocument/2006/relationships" ref="B698" r:id="rId416"/>
    <hyperlink xmlns:r="http://schemas.openxmlformats.org/officeDocument/2006/relationships" ref="B699" r:id="rId417"/>
    <hyperlink xmlns:r="http://schemas.openxmlformats.org/officeDocument/2006/relationships" ref="B700" r:id="rId418"/>
    <hyperlink xmlns:r="http://schemas.openxmlformats.org/officeDocument/2006/relationships" ref="B701" r:id="rId419"/>
    <hyperlink xmlns:r="http://schemas.openxmlformats.org/officeDocument/2006/relationships" ref="B702" r:id="rId420"/>
    <hyperlink xmlns:r="http://schemas.openxmlformats.org/officeDocument/2006/relationships" ref="B704" r:id="rId421"/>
    <hyperlink xmlns:r="http://schemas.openxmlformats.org/officeDocument/2006/relationships" ref="B705" r:id="rId422"/>
    <hyperlink xmlns:r="http://schemas.openxmlformats.org/officeDocument/2006/relationships" ref="B706" r:id="rId423"/>
    <hyperlink xmlns:r="http://schemas.openxmlformats.org/officeDocument/2006/relationships" ref="B707" r:id="rId424"/>
    <hyperlink xmlns:r="http://schemas.openxmlformats.org/officeDocument/2006/relationships" ref="B708" r:id="rId425"/>
    <hyperlink xmlns:r="http://schemas.openxmlformats.org/officeDocument/2006/relationships" ref="B709" r:id="rId426"/>
    <hyperlink xmlns:r="http://schemas.openxmlformats.org/officeDocument/2006/relationships" ref="B710" r:id="rId427"/>
    <hyperlink xmlns:r="http://schemas.openxmlformats.org/officeDocument/2006/relationships" ref="B711" r:id="rId428"/>
    <hyperlink xmlns:r="http://schemas.openxmlformats.org/officeDocument/2006/relationships" ref="B712" r:id="rId429"/>
    <hyperlink xmlns:r="http://schemas.openxmlformats.org/officeDocument/2006/relationships" ref="B713" r:id="rId430"/>
    <hyperlink xmlns:r="http://schemas.openxmlformats.org/officeDocument/2006/relationships" ref="B717" r:id="rId431"/>
    <hyperlink xmlns:r="http://schemas.openxmlformats.org/officeDocument/2006/relationships" ref="B719" r:id="rId432"/>
    <hyperlink xmlns:r="http://schemas.openxmlformats.org/officeDocument/2006/relationships" ref="B720" r:id="rId433"/>
    <hyperlink xmlns:r="http://schemas.openxmlformats.org/officeDocument/2006/relationships" ref="B722" r:id="rId434"/>
    <hyperlink xmlns:r="http://schemas.openxmlformats.org/officeDocument/2006/relationships" ref="B724" r:id="rId435"/>
    <hyperlink xmlns:r="http://schemas.openxmlformats.org/officeDocument/2006/relationships" ref="B725" r:id="rId436"/>
    <hyperlink xmlns:r="http://schemas.openxmlformats.org/officeDocument/2006/relationships" ref="B726" r:id="rId437"/>
    <hyperlink xmlns:r="http://schemas.openxmlformats.org/officeDocument/2006/relationships" ref="B728" r:id="rId438"/>
    <hyperlink xmlns:r="http://schemas.openxmlformats.org/officeDocument/2006/relationships" ref="B729" r:id="rId439"/>
    <hyperlink xmlns:r="http://schemas.openxmlformats.org/officeDocument/2006/relationships" ref="B731" r:id="rId440"/>
    <hyperlink xmlns:r="http://schemas.openxmlformats.org/officeDocument/2006/relationships" ref="B732" r:id="rId441"/>
    <hyperlink xmlns:r="http://schemas.openxmlformats.org/officeDocument/2006/relationships" ref="B733" r:id="rId442"/>
    <hyperlink xmlns:r="http://schemas.openxmlformats.org/officeDocument/2006/relationships" ref="B734" r:id="rId443"/>
    <hyperlink xmlns:r="http://schemas.openxmlformats.org/officeDocument/2006/relationships" ref="B735" r:id="rId444"/>
    <hyperlink xmlns:r="http://schemas.openxmlformats.org/officeDocument/2006/relationships" ref="B741" r:id="rId445"/>
    <hyperlink xmlns:r="http://schemas.openxmlformats.org/officeDocument/2006/relationships" ref="B742" r:id="rId446"/>
    <hyperlink xmlns:r="http://schemas.openxmlformats.org/officeDocument/2006/relationships" ref="B743" r:id="rId447"/>
    <hyperlink xmlns:r="http://schemas.openxmlformats.org/officeDocument/2006/relationships" ref="B744" r:id="rId448"/>
    <hyperlink xmlns:r="http://schemas.openxmlformats.org/officeDocument/2006/relationships" ref="B745" r:id="rId449"/>
    <hyperlink xmlns:r="http://schemas.openxmlformats.org/officeDocument/2006/relationships" ref="B749" r:id="rId450"/>
    <hyperlink xmlns:r="http://schemas.openxmlformats.org/officeDocument/2006/relationships" ref="B750" r:id="rId451"/>
    <hyperlink xmlns:r="http://schemas.openxmlformats.org/officeDocument/2006/relationships" ref="B751" r:id="rId452"/>
    <hyperlink xmlns:r="http://schemas.openxmlformats.org/officeDocument/2006/relationships" ref="B754" r:id="rId453"/>
    <hyperlink xmlns:r="http://schemas.openxmlformats.org/officeDocument/2006/relationships" ref="B756" r:id="rId454"/>
    <hyperlink xmlns:r="http://schemas.openxmlformats.org/officeDocument/2006/relationships" ref="B757" r:id="rId455"/>
    <hyperlink xmlns:r="http://schemas.openxmlformats.org/officeDocument/2006/relationships" ref="B758" r:id="rId456"/>
    <hyperlink xmlns:r="http://schemas.openxmlformats.org/officeDocument/2006/relationships" ref="B759" r:id="rId457"/>
    <hyperlink xmlns:r="http://schemas.openxmlformats.org/officeDocument/2006/relationships" ref="B760" r:id="rId458"/>
    <hyperlink xmlns:r="http://schemas.openxmlformats.org/officeDocument/2006/relationships" ref="B762" r:id="rId459"/>
    <hyperlink xmlns:r="http://schemas.openxmlformats.org/officeDocument/2006/relationships" ref="B763" r:id="rId460"/>
    <hyperlink xmlns:r="http://schemas.openxmlformats.org/officeDocument/2006/relationships" ref="B764" r:id="rId461"/>
    <hyperlink xmlns:r="http://schemas.openxmlformats.org/officeDocument/2006/relationships" ref="B765" r:id="rId462"/>
    <hyperlink xmlns:r="http://schemas.openxmlformats.org/officeDocument/2006/relationships" ref="B766" r:id="rId463"/>
    <hyperlink xmlns:r="http://schemas.openxmlformats.org/officeDocument/2006/relationships" ref="B769" r:id="rId464"/>
    <hyperlink xmlns:r="http://schemas.openxmlformats.org/officeDocument/2006/relationships" ref="B770" r:id="rId465"/>
    <hyperlink xmlns:r="http://schemas.openxmlformats.org/officeDocument/2006/relationships" ref="B771" r:id="rId466"/>
    <hyperlink xmlns:r="http://schemas.openxmlformats.org/officeDocument/2006/relationships" ref="B772" r:id="rId467"/>
    <hyperlink xmlns:r="http://schemas.openxmlformats.org/officeDocument/2006/relationships" ref="B773" r:id="rId468"/>
    <hyperlink xmlns:r="http://schemas.openxmlformats.org/officeDocument/2006/relationships" ref="B774" r:id="rId469"/>
    <hyperlink xmlns:r="http://schemas.openxmlformats.org/officeDocument/2006/relationships" ref="B775" r:id="rId470"/>
    <hyperlink xmlns:r="http://schemas.openxmlformats.org/officeDocument/2006/relationships" ref="B776" r:id="rId471"/>
    <hyperlink xmlns:r="http://schemas.openxmlformats.org/officeDocument/2006/relationships" ref="B777" r:id="rId472"/>
    <hyperlink xmlns:r="http://schemas.openxmlformats.org/officeDocument/2006/relationships" ref="B778" r:id="rId473"/>
    <hyperlink xmlns:r="http://schemas.openxmlformats.org/officeDocument/2006/relationships" ref="B779" r:id="rId474"/>
    <hyperlink xmlns:r="http://schemas.openxmlformats.org/officeDocument/2006/relationships" ref="B781" r:id="rId475"/>
    <hyperlink xmlns:r="http://schemas.openxmlformats.org/officeDocument/2006/relationships" ref="B783" r:id="rId476"/>
    <hyperlink xmlns:r="http://schemas.openxmlformats.org/officeDocument/2006/relationships" ref="B784" r:id="rId477"/>
    <hyperlink xmlns:r="http://schemas.openxmlformats.org/officeDocument/2006/relationships" ref="B785" r:id="rId478"/>
    <hyperlink xmlns:r="http://schemas.openxmlformats.org/officeDocument/2006/relationships" ref="B788" r:id="rId479"/>
    <hyperlink xmlns:r="http://schemas.openxmlformats.org/officeDocument/2006/relationships" ref="B791" r:id="rId480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1</dc:creator>
  <dcterms:created xmlns:dcterms="http://purl.org/dc/terms/" xmlns:xsi="http://www.w3.org/2001/XMLSchema-instance" xsi:type="dcterms:W3CDTF">2021-01-14T19:58:39Z</dcterms:created>
  <dcterms:modified xmlns:dcterms="http://purl.org/dc/terms/" xmlns:xsi="http://www.w3.org/2001/XMLSchema-instance" xsi:type="dcterms:W3CDTF">2023-01-12T15:00:51Z</dcterms:modified>
</cp:coreProperties>
</file>