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343EH\Downloads\"/>
    </mc:Choice>
  </mc:AlternateContent>
  <xr:revisionPtr revIDLastSave="0" documentId="13_ncr:1_{7CADF480-B149-4FFD-B3C5-DA1E98B9A7FB}" xr6:coauthVersionLast="47" xr6:coauthVersionMax="47" xr10:uidLastSave="{00000000-0000-0000-0000-000000000000}"/>
  <bookViews>
    <workbookView xWindow="-105" yWindow="1170" windowWidth="21600" windowHeight="13185" xr2:uid="{D5BCDF41-5368-4F9C-B912-4E27A3FCEA16}"/>
  </bookViews>
  <sheets>
    <sheet name="FP&amp;A Monthly" sheetId="3" r:id="rId1"/>
    <sheet name="GRAPH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3" l="1"/>
  <c r="E111" i="3" s="1"/>
  <c r="F64" i="3"/>
  <c r="F111" i="3" s="1"/>
  <c r="G64" i="3"/>
  <c r="G111" i="3" s="1"/>
  <c r="H64" i="3"/>
  <c r="H111" i="3" s="1"/>
  <c r="I64" i="3"/>
  <c r="I111" i="3" s="1"/>
  <c r="J64" i="3"/>
  <c r="J111" i="3" s="1"/>
  <c r="K64" i="3"/>
  <c r="K111" i="3" s="1"/>
  <c r="L64" i="3"/>
  <c r="L111" i="3" s="1"/>
  <c r="M64" i="3"/>
  <c r="M111" i="3" s="1"/>
  <c r="N64" i="3"/>
  <c r="N111" i="3" s="1"/>
  <c r="O64" i="3"/>
  <c r="O111" i="3" s="1"/>
  <c r="P64" i="3"/>
  <c r="P111" i="3" s="1"/>
  <c r="Q64" i="3"/>
  <c r="Q111" i="3" s="1"/>
  <c r="R64" i="3"/>
  <c r="R111" i="3" s="1"/>
  <c r="D64" i="3"/>
  <c r="D111" i="3" s="1"/>
  <c r="C32" i="3"/>
  <c r="C13" i="3"/>
  <c r="G99" i="3"/>
  <c r="H99" i="3"/>
  <c r="I99" i="3"/>
  <c r="J99" i="3"/>
  <c r="K99" i="3"/>
  <c r="L99" i="3"/>
  <c r="M99" i="3"/>
  <c r="N99" i="3"/>
  <c r="O99" i="3"/>
  <c r="P99" i="3"/>
  <c r="Q99" i="3"/>
  <c r="R99" i="3"/>
  <c r="G107" i="3"/>
  <c r="G108" i="3" s="1"/>
  <c r="G152" i="3" s="1"/>
  <c r="H107" i="3"/>
  <c r="H108" i="3" s="1"/>
  <c r="H152" i="3" s="1"/>
  <c r="I107" i="3"/>
  <c r="I108" i="3" s="1"/>
  <c r="I152" i="3" s="1"/>
  <c r="J107" i="3"/>
  <c r="J108" i="3" s="1"/>
  <c r="J152" i="3" s="1"/>
  <c r="K107" i="3"/>
  <c r="K108" i="3" s="1"/>
  <c r="K152" i="3" s="1"/>
  <c r="L107" i="3"/>
  <c r="L108" i="3" s="1"/>
  <c r="L152" i="3" s="1"/>
  <c r="M107" i="3"/>
  <c r="M108" i="3" s="1"/>
  <c r="M152" i="3" s="1"/>
  <c r="N107" i="3"/>
  <c r="N108" i="3" s="1"/>
  <c r="N152" i="3" s="1"/>
  <c r="O107" i="3"/>
  <c r="O108" i="3" s="1"/>
  <c r="O152" i="3" s="1"/>
  <c r="P107" i="3"/>
  <c r="P108" i="3" s="1"/>
  <c r="P152" i="3" s="1"/>
  <c r="Q107" i="3"/>
  <c r="Q108" i="3" s="1"/>
  <c r="Q152" i="3" s="1"/>
  <c r="R107" i="3"/>
  <c r="R108" i="3" s="1"/>
  <c r="R152" i="3" s="1"/>
  <c r="F99" i="3"/>
  <c r="F107" i="3"/>
  <c r="F108" i="3" s="1"/>
  <c r="F152" i="3" s="1"/>
  <c r="B125" i="3"/>
  <c r="B132" i="3" s="1"/>
  <c r="D44" i="3"/>
  <c r="D46" i="3" s="1"/>
  <c r="D159" i="3" s="1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E107" i="3"/>
  <c r="E108" i="3" s="1"/>
  <c r="E152" i="3" s="1"/>
  <c r="D116" i="3"/>
  <c r="E99" i="3"/>
  <c r="D107" i="3"/>
  <c r="D108" i="3" s="1"/>
  <c r="D152" i="3" s="1"/>
  <c r="D99" i="3"/>
  <c r="D85" i="3"/>
  <c r="E85" i="3" s="1"/>
  <c r="F85" i="3" s="1"/>
  <c r="G85" i="3" s="1"/>
  <c r="H85" i="3" s="1"/>
  <c r="I85" i="3" s="1"/>
  <c r="J85" i="3" s="1"/>
  <c r="D60" i="3"/>
  <c r="E137" i="3"/>
  <c r="D135" i="3"/>
  <c r="D128" i="3"/>
  <c r="C142" i="3"/>
  <c r="B142" i="3"/>
  <c r="D137" i="3"/>
  <c r="D142" i="3" s="1"/>
  <c r="C20" i="3"/>
  <c r="C21" i="3"/>
  <c r="C22" i="3"/>
  <c r="C19" i="3"/>
  <c r="B19" i="3"/>
  <c r="B22" i="3"/>
  <c r="B32" i="3"/>
  <c r="C12" i="3"/>
  <c r="B28" i="3"/>
  <c r="B29" i="3"/>
  <c r="B27" i="3"/>
  <c r="D157" i="3" l="1"/>
  <c r="D138" i="3"/>
  <c r="D112" i="3" s="1"/>
  <c r="D113" i="3" s="1"/>
  <c r="D153" i="3" s="1"/>
  <c r="C123" i="3"/>
  <c r="C125" i="3" s="1"/>
  <c r="C132" i="3" s="1"/>
  <c r="E44" i="3"/>
  <c r="E157" i="3" s="1"/>
  <c r="D45" i="3"/>
  <c r="K85" i="3"/>
  <c r="D47" i="3" l="1"/>
  <c r="D48" i="3" s="1"/>
  <c r="D162" i="3" s="1"/>
  <c r="D158" i="3"/>
  <c r="D160" i="3" s="1"/>
  <c r="D81" i="3"/>
  <c r="E135" i="3"/>
  <c r="E138" i="3" s="1"/>
  <c r="E112" i="3" s="1"/>
  <c r="E113" i="3" s="1"/>
  <c r="E153" i="3" s="1"/>
  <c r="D123" i="3"/>
  <c r="D125" i="3" s="1"/>
  <c r="D129" i="3" s="1"/>
  <c r="D58" i="3" s="1"/>
  <c r="E45" i="3"/>
  <c r="E158" i="3" s="1"/>
  <c r="F44" i="3"/>
  <c r="F157" i="3" s="1"/>
  <c r="E46" i="3"/>
  <c r="E159" i="3" s="1"/>
  <c r="L85" i="3"/>
  <c r="E160" i="3" l="1"/>
  <c r="D54" i="3"/>
  <c r="D56" i="3"/>
  <c r="D55" i="3"/>
  <c r="D51" i="3"/>
  <c r="D53" i="3"/>
  <c r="D52" i="3"/>
  <c r="F135" i="3"/>
  <c r="F138" i="3" s="1"/>
  <c r="G135" i="3" s="1"/>
  <c r="G138" i="3" s="1"/>
  <c r="E123" i="3"/>
  <c r="E125" i="3" s="1"/>
  <c r="E81" i="3"/>
  <c r="E47" i="3"/>
  <c r="D130" i="3"/>
  <c r="E128" i="3" s="1"/>
  <c r="G44" i="3"/>
  <c r="G157" i="3" s="1"/>
  <c r="F46" i="3"/>
  <c r="F159" i="3" s="1"/>
  <c r="F45" i="3"/>
  <c r="F158" i="3" s="1"/>
  <c r="M85" i="3"/>
  <c r="F160" i="3" l="1"/>
  <c r="D57" i="3"/>
  <c r="D164" i="3" s="1"/>
  <c r="D163" i="3"/>
  <c r="F81" i="3"/>
  <c r="F112" i="3"/>
  <c r="F113" i="3" s="1"/>
  <c r="F153" i="3" s="1"/>
  <c r="E48" i="3"/>
  <c r="D132" i="3"/>
  <c r="D75" i="3" s="1"/>
  <c r="F47" i="3"/>
  <c r="F48" i="3" s="1"/>
  <c r="F162" i="3" s="1"/>
  <c r="H44" i="3"/>
  <c r="H157" i="3" s="1"/>
  <c r="G45" i="3"/>
  <c r="G158" i="3" s="1"/>
  <c r="G46" i="3"/>
  <c r="G112" i="3"/>
  <c r="G113" i="3" s="1"/>
  <c r="G153" i="3" s="1"/>
  <c r="G81" i="3"/>
  <c r="H135" i="3"/>
  <c r="H138" i="3" s="1"/>
  <c r="N85" i="3"/>
  <c r="F123" i="3"/>
  <c r="E129" i="3"/>
  <c r="G47" i="3" l="1"/>
  <c r="G48" i="3" s="1"/>
  <c r="G162" i="3" s="1"/>
  <c r="G159" i="3"/>
  <c r="G160" i="3" s="1"/>
  <c r="E55" i="3"/>
  <c r="E162" i="3"/>
  <c r="E53" i="3"/>
  <c r="E51" i="3"/>
  <c r="E52" i="3" s="1"/>
  <c r="E163" i="3" s="1"/>
  <c r="E56" i="3"/>
  <c r="E54" i="3"/>
  <c r="F51" i="3"/>
  <c r="F52" i="3" s="1"/>
  <c r="F163" i="3" s="1"/>
  <c r="F55" i="3"/>
  <c r="F56" i="3"/>
  <c r="F53" i="3"/>
  <c r="F54" i="3"/>
  <c r="I44" i="3"/>
  <c r="I157" i="3" s="1"/>
  <c r="H45" i="3"/>
  <c r="H158" i="3" s="1"/>
  <c r="H46" i="3"/>
  <c r="H159" i="3" s="1"/>
  <c r="H112" i="3"/>
  <c r="H113" i="3" s="1"/>
  <c r="H153" i="3" s="1"/>
  <c r="H81" i="3"/>
  <c r="I135" i="3"/>
  <c r="I138" i="3" s="1"/>
  <c r="E130" i="3"/>
  <c r="E132" i="3" s="1"/>
  <c r="E58" i="3"/>
  <c r="E98" i="3" s="1"/>
  <c r="D59" i="3"/>
  <c r="D61" i="3" s="1"/>
  <c r="D98" i="3"/>
  <c r="O85" i="3"/>
  <c r="F125" i="3"/>
  <c r="H160" i="3" l="1"/>
  <c r="G54" i="3"/>
  <c r="G55" i="3"/>
  <c r="G51" i="3"/>
  <c r="G52" i="3" s="1"/>
  <c r="G163" i="3" s="1"/>
  <c r="G53" i="3"/>
  <c r="G56" i="3"/>
  <c r="E57" i="3"/>
  <c r="H47" i="3"/>
  <c r="F57" i="3"/>
  <c r="F164" i="3" s="1"/>
  <c r="F128" i="3"/>
  <c r="J44" i="3"/>
  <c r="J157" i="3" s="1"/>
  <c r="I45" i="3"/>
  <c r="I158" i="3" s="1"/>
  <c r="I46" i="3"/>
  <c r="I112" i="3"/>
  <c r="I113" i="3" s="1"/>
  <c r="I153" i="3" s="1"/>
  <c r="I81" i="3"/>
  <c r="J135" i="3"/>
  <c r="J138" i="3" s="1"/>
  <c r="E75" i="3"/>
  <c r="D62" i="3"/>
  <c r="D63" i="3" s="1"/>
  <c r="P85" i="3"/>
  <c r="G123" i="3"/>
  <c r="F129" i="3"/>
  <c r="G57" i="3" l="1"/>
  <c r="G164" i="3" s="1"/>
  <c r="I47" i="3"/>
  <c r="I48" i="3" s="1"/>
  <c r="I162" i="3" s="1"/>
  <c r="I159" i="3"/>
  <c r="I160" i="3" s="1"/>
  <c r="E59" i="3"/>
  <c r="E164" i="3"/>
  <c r="D86" i="3"/>
  <c r="D165" i="3"/>
  <c r="H48" i="3"/>
  <c r="H53" i="3" s="1"/>
  <c r="H54" i="3"/>
  <c r="H55" i="3"/>
  <c r="K44" i="3"/>
  <c r="K157" i="3" s="1"/>
  <c r="J46" i="3"/>
  <c r="J159" i="3" s="1"/>
  <c r="J45" i="3"/>
  <c r="J158" i="3" s="1"/>
  <c r="J112" i="3"/>
  <c r="J113" i="3" s="1"/>
  <c r="J153" i="3" s="1"/>
  <c r="J81" i="3"/>
  <c r="K135" i="3"/>
  <c r="K138" i="3" s="1"/>
  <c r="F130" i="3"/>
  <c r="F58" i="3"/>
  <c r="F59" i="3" s="1"/>
  <c r="F98" i="3"/>
  <c r="D97" i="3"/>
  <c r="Q85" i="3"/>
  <c r="G125" i="3"/>
  <c r="J160" i="3" l="1"/>
  <c r="I56" i="3"/>
  <c r="I55" i="3"/>
  <c r="I54" i="3"/>
  <c r="I51" i="3"/>
  <c r="I52" i="3" s="1"/>
  <c r="I163" i="3" s="1"/>
  <c r="H51" i="3"/>
  <c r="H52" i="3" s="1"/>
  <c r="H163" i="3" s="1"/>
  <c r="H162" i="3"/>
  <c r="I53" i="3"/>
  <c r="H56" i="3"/>
  <c r="J47" i="3"/>
  <c r="J48" i="3" s="1"/>
  <c r="L44" i="3"/>
  <c r="L157" i="3" s="1"/>
  <c r="K46" i="3"/>
  <c r="K159" i="3" s="1"/>
  <c r="K45" i="3"/>
  <c r="K112" i="3"/>
  <c r="K113" i="3" s="1"/>
  <c r="K153" i="3" s="1"/>
  <c r="K81" i="3"/>
  <c r="L135" i="3"/>
  <c r="L138" i="3" s="1"/>
  <c r="G128" i="3"/>
  <c r="F132" i="3"/>
  <c r="F75" i="3" s="1"/>
  <c r="D87" i="3"/>
  <c r="R85" i="3"/>
  <c r="H123" i="3"/>
  <c r="G129" i="3"/>
  <c r="H57" i="3" l="1"/>
  <c r="H164" i="3" s="1"/>
  <c r="I57" i="3"/>
  <c r="I164" i="3" s="1"/>
  <c r="K47" i="3"/>
  <c r="K48" i="3" s="1"/>
  <c r="K162" i="3" s="1"/>
  <c r="K158" i="3"/>
  <c r="K160" i="3" s="1"/>
  <c r="J53" i="3"/>
  <c r="J162" i="3"/>
  <c r="J56" i="3"/>
  <c r="J55" i="3"/>
  <c r="J51" i="3"/>
  <c r="J52" i="3" s="1"/>
  <c r="J163" i="3" s="1"/>
  <c r="J54" i="3"/>
  <c r="M44" i="3"/>
  <c r="M157" i="3" s="1"/>
  <c r="L45" i="3"/>
  <c r="L158" i="3" s="1"/>
  <c r="L46" i="3"/>
  <c r="L159" i="3" s="1"/>
  <c r="L112" i="3"/>
  <c r="L113" i="3" s="1"/>
  <c r="L153" i="3" s="1"/>
  <c r="L81" i="3"/>
  <c r="M135" i="3"/>
  <c r="M138" i="3" s="1"/>
  <c r="G130" i="3"/>
  <c r="G58" i="3"/>
  <c r="H125" i="3"/>
  <c r="N60" i="3"/>
  <c r="N142" i="3"/>
  <c r="L160" i="3" l="1"/>
  <c r="K54" i="3"/>
  <c r="K53" i="3"/>
  <c r="K56" i="3"/>
  <c r="K51" i="3"/>
  <c r="K52" i="3" s="1"/>
  <c r="K163" i="3" s="1"/>
  <c r="K55" i="3"/>
  <c r="L47" i="3"/>
  <c r="L48" i="3" s="1"/>
  <c r="J57" i="3"/>
  <c r="J164" i="3" s="1"/>
  <c r="N44" i="3"/>
  <c r="N157" i="3" s="1"/>
  <c r="M45" i="3"/>
  <c r="M158" i="3" s="1"/>
  <c r="M46" i="3"/>
  <c r="M159" i="3" s="1"/>
  <c r="M112" i="3"/>
  <c r="M113" i="3" s="1"/>
  <c r="M153" i="3" s="1"/>
  <c r="M81" i="3"/>
  <c r="N135" i="3"/>
  <c r="N138" i="3" s="1"/>
  <c r="H128" i="3"/>
  <c r="G132" i="3"/>
  <c r="G75" i="3" s="1"/>
  <c r="G98" i="3"/>
  <c r="G59" i="3"/>
  <c r="I123" i="3"/>
  <c r="H129" i="3"/>
  <c r="O60" i="3"/>
  <c r="O142" i="3"/>
  <c r="M160" i="3" l="1"/>
  <c r="K57" i="3"/>
  <c r="K164" i="3" s="1"/>
  <c r="L51" i="3"/>
  <c r="L52" i="3" s="1"/>
  <c r="L163" i="3" s="1"/>
  <c r="L162" i="3"/>
  <c r="M47" i="3"/>
  <c r="M48" i="3" s="1"/>
  <c r="M162" i="3" s="1"/>
  <c r="L54" i="3"/>
  <c r="L55" i="3"/>
  <c r="L53" i="3"/>
  <c r="L56" i="3"/>
  <c r="O44" i="3"/>
  <c r="O157" i="3" s="1"/>
  <c r="N46" i="3"/>
  <c r="N159" i="3" s="1"/>
  <c r="N45" i="3"/>
  <c r="N158" i="3" s="1"/>
  <c r="N81" i="3"/>
  <c r="N112" i="3"/>
  <c r="N113" i="3" s="1"/>
  <c r="N153" i="3" s="1"/>
  <c r="O135" i="3"/>
  <c r="O138" i="3" s="1"/>
  <c r="H130" i="3"/>
  <c r="I128" i="3" s="1"/>
  <c r="H58" i="3"/>
  <c r="I125" i="3"/>
  <c r="P60" i="3"/>
  <c r="P142" i="3"/>
  <c r="N160" i="3" l="1"/>
  <c r="M53" i="3"/>
  <c r="L57" i="3"/>
  <c r="L164" i="3" s="1"/>
  <c r="M51" i="3"/>
  <c r="M52" i="3" s="1"/>
  <c r="M56" i="3"/>
  <c r="M55" i="3"/>
  <c r="M54" i="3"/>
  <c r="N47" i="3"/>
  <c r="H132" i="3"/>
  <c r="H75" i="3" s="1"/>
  <c r="P44" i="3"/>
  <c r="P157" i="3" s="1"/>
  <c r="O46" i="3"/>
  <c r="O159" i="3" s="1"/>
  <c r="O45" i="3"/>
  <c r="O158" i="3" s="1"/>
  <c r="O81" i="3"/>
  <c r="O112" i="3"/>
  <c r="O113" i="3" s="1"/>
  <c r="O153" i="3" s="1"/>
  <c r="P135" i="3"/>
  <c r="P138" i="3" s="1"/>
  <c r="H98" i="3"/>
  <c r="H59" i="3"/>
  <c r="J123" i="3"/>
  <c r="I129" i="3"/>
  <c r="Q142" i="3"/>
  <c r="Q60" i="3"/>
  <c r="R60" i="3"/>
  <c r="R142" i="3"/>
  <c r="O160" i="3" l="1"/>
  <c r="O47" i="3"/>
  <c r="O48" i="3" s="1"/>
  <c r="O162" i="3" s="1"/>
  <c r="M57" i="3"/>
  <c r="M164" i="3" s="1"/>
  <c r="M163" i="3"/>
  <c r="N48" i="3"/>
  <c r="Q44" i="3"/>
  <c r="Q157" i="3" s="1"/>
  <c r="P45" i="3"/>
  <c r="P158" i="3" s="1"/>
  <c r="P46" i="3"/>
  <c r="P159" i="3" s="1"/>
  <c r="P81" i="3"/>
  <c r="P112" i="3"/>
  <c r="P113" i="3" s="1"/>
  <c r="P153" i="3" s="1"/>
  <c r="Q135" i="3"/>
  <c r="Q138" i="3" s="1"/>
  <c r="I130" i="3"/>
  <c r="J128" i="3" s="1"/>
  <c r="I58" i="3"/>
  <c r="J125" i="3"/>
  <c r="O56" i="3" l="1"/>
  <c r="P160" i="3"/>
  <c r="O53" i="3"/>
  <c r="O55" i="3"/>
  <c r="O51" i="3"/>
  <c r="O52" i="3" s="1"/>
  <c r="O163" i="3" s="1"/>
  <c r="O54" i="3"/>
  <c r="N53" i="3"/>
  <c r="N162" i="3"/>
  <c r="P47" i="3"/>
  <c r="P48" i="3" s="1"/>
  <c r="N51" i="3"/>
  <c r="N52" i="3" s="1"/>
  <c r="N163" i="3" s="1"/>
  <c r="N54" i="3"/>
  <c r="N55" i="3"/>
  <c r="N56" i="3"/>
  <c r="R44" i="3"/>
  <c r="R157" i="3" s="1"/>
  <c r="Q46" i="3"/>
  <c r="Q159" i="3" s="1"/>
  <c r="Q45" i="3"/>
  <c r="Q112" i="3"/>
  <c r="Q113" i="3" s="1"/>
  <c r="Q153" i="3" s="1"/>
  <c r="Q81" i="3"/>
  <c r="R135" i="3"/>
  <c r="R138" i="3" s="1"/>
  <c r="I132" i="3"/>
  <c r="I75" i="3" s="1"/>
  <c r="I98" i="3"/>
  <c r="I59" i="3"/>
  <c r="K123" i="3"/>
  <c r="J129" i="3"/>
  <c r="O57" i="3" l="1"/>
  <c r="O164" i="3" s="1"/>
  <c r="Q47" i="3"/>
  <c r="Q48" i="3" s="1"/>
  <c r="Q162" i="3" s="1"/>
  <c r="Q158" i="3"/>
  <c r="Q160" i="3" s="1"/>
  <c r="P54" i="3"/>
  <c r="P162" i="3"/>
  <c r="N57" i="3"/>
  <c r="N164" i="3" s="1"/>
  <c r="P56" i="3"/>
  <c r="P55" i="3"/>
  <c r="P53" i="3"/>
  <c r="P51" i="3"/>
  <c r="P52" i="3" s="1"/>
  <c r="P163" i="3" s="1"/>
  <c r="R45" i="3"/>
  <c r="R158" i="3" s="1"/>
  <c r="R46" i="3"/>
  <c r="R159" i="3" s="1"/>
  <c r="R112" i="3"/>
  <c r="R113" i="3" s="1"/>
  <c r="R153" i="3" s="1"/>
  <c r="R81" i="3"/>
  <c r="J130" i="3"/>
  <c r="K128" i="3" s="1"/>
  <c r="J58" i="3"/>
  <c r="K125" i="3"/>
  <c r="R160" i="3" l="1"/>
  <c r="Q56" i="3"/>
  <c r="Q54" i="3"/>
  <c r="Q53" i="3"/>
  <c r="Q51" i="3"/>
  <c r="Q52" i="3" s="1"/>
  <c r="Q163" i="3" s="1"/>
  <c r="Q55" i="3"/>
  <c r="R47" i="3"/>
  <c r="R48" i="3" s="1"/>
  <c r="P57" i="3"/>
  <c r="P164" i="3" s="1"/>
  <c r="J132" i="3"/>
  <c r="J75" i="3" s="1"/>
  <c r="J98" i="3"/>
  <c r="J59" i="3"/>
  <c r="K129" i="3"/>
  <c r="L123" i="3"/>
  <c r="Q57" i="3" l="1"/>
  <c r="Q164" i="3" s="1"/>
  <c r="R56" i="3"/>
  <c r="R162" i="3"/>
  <c r="R53" i="3"/>
  <c r="R51" i="3"/>
  <c r="R52" i="3" s="1"/>
  <c r="R55" i="3"/>
  <c r="R54" i="3"/>
  <c r="K130" i="3"/>
  <c r="K58" i="3"/>
  <c r="L125" i="3"/>
  <c r="R57" i="3" l="1"/>
  <c r="R164" i="3" s="1"/>
  <c r="R163" i="3"/>
  <c r="L128" i="3"/>
  <c r="K132" i="3"/>
  <c r="K75" i="3" s="1"/>
  <c r="K98" i="3"/>
  <c r="K59" i="3"/>
  <c r="M123" i="3"/>
  <c r="L129" i="3"/>
  <c r="L130" i="3" l="1"/>
  <c r="L58" i="3"/>
  <c r="M125" i="3"/>
  <c r="M128" i="3" l="1"/>
  <c r="L132" i="3"/>
  <c r="L75" i="3" s="1"/>
  <c r="L98" i="3"/>
  <c r="L59" i="3"/>
  <c r="M129" i="3"/>
  <c r="N123" i="3"/>
  <c r="M130" i="3" l="1"/>
  <c r="N128" i="3" s="1"/>
  <c r="M58" i="3"/>
  <c r="N125" i="3"/>
  <c r="M98" i="3" l="1"/>
  <c r="M59" i="3"/>
  <c r="M132" i="3"/>
  <c r="M75" i="3" s="1"/>
  <c r="O123" i="3"/>
  <c r="N129" i="3"/>
  <c r="N130" i="3" l="1"/>
  <c r="O128" i="3" s="1"/>
  <c r="N58" i="3"/>
  <c r="O125" i="3"/>
  <c r="N132" i="3" l="1"/>
  <c r="N75" i="3" s="1"/>
  <c r="N98" i="3"/>
  <c r="N59" i="3"/>
  <c r="N61" i="3" s="1"/>
  <c r="N62" i="3" s="1"/>
  <c r="N63" i="3" s="1"/>
  <c r="O129" i="3"/>
  <c r="P123" i="3"/>
  <c r="N97" i="3" l="1"/>
  <c r="N165" i="3"/>
  <c r="O130" i="3"/>
  <c r="P128" i="3" s="1"/>
  <c r="O58" i="3"/>
  <c r="P125" i="3"/>
  <c r="O132" i="3" l="1"/>
  <c r="O75" i="3" s="1"/>
  <c r="O98" i="3"/>
  <c r="O59" i="3"/>
  <c r="O61" i="3" s="1"/>
  <c r="O62" i="3" s="1"/>
  <c r="O63" i="3" s="1"/>
  <c r="P129" i="3"/>
  <c r="Q123" i="3"/>
  <c r="O97" i="3" l="1"/>
  <c r="O165" i="3"/>
  <c r="P130" i="3"/>
  <c r="Q128" i="3" s="1"/>
  <c r="P58" i="3"/>
  <c r="Q125" i="3"/>
  <c r="P132" i="3" l="1"/>
  <c r="P75" i="3" s="1"/>
  <c r="P98" i="3"/>
  <c r="P59" i="3"/>
  <c r="P61" i="3" s="1"/>
  <c r="P62" i="3" s="1"/>
  <c r="P63" i="3" s="1"/>
  <c r="R123" i="3"/>
  <c r="Q129" i="3"/>
  <c r="B13" i="3"/>
  <c r="C14" i="3"/>
  <c r="C24" i="3"/>
  <c r="B20" i="3"/>
  <c r="B21" i="3"/>
  <c r="C17" i="3"/>
  <c r="B17" i="3"/>
  <c r="C90" i="3"/>
  <c r="C3" i="3" s="1"/>
  <c r="B90" i="3"/>
  <c r="B3" i="3" s="1"/>
  <c r="P97" i="3" l="1"/>
  <c r="P165" i="3"/>
  <c r="Q130" i="3"/>
  <c r="Q58" i="3"/>
  <c r="R125" i="3"/>
  <c r="R129" i="3" s="1"/>
  <c r="Q98" i="3" l="1"/>
  <c r="Q59" i="3"/>
  <c r="Q61" i="3" s="1"/>
  <c r="Q62" i="3" s="1"/>
  <c r="Q63" i="3" s="1"/>
  <c r="R58" i="3"/>
  <c r="R128" i="3"/>
  <c r="R130" i="3" s="1"/>
  <c r="R132" i="3" s="1"/>
  <c r="R75" i="3" s="1"/>
  <c r="Q132" i="3"/>
  <c r="Q75" i="3" s="1"/>
  <c r="Q97" i="3" l="1"/>
  <c r="Q165" i="3"/>
  <c r="R98" i="3"/>
  <c r="R59" i="3"/>
  <c r="R61" i="3" s="1"/>
  <c r="R62" i="3" s="1"/>
  <c r="R63" i="3" s="1"/>
  <c r="R97" i="3" l="1"/>
  <c r="R165" i="3"/>
  <c r="B9" i="3"/>
  <c r="C2" i="3" l="1"/>
  <c r="C8" i="3" s="1"/>
  <c r="C9" i="3" l="1"/>
  <c r="C28" i="3"/>
  <c r="C27" i="3"/>
  <c r="C29" i="3"/>
  <c r="D2" i="3"/>
  <c r="E2" i="3" l="1"/>
  <c r="D8" i="3"/>
  <c r="D9" i="3" l="1"/>
  <c r="D71" i="3"/>
  <c r="D80" i="3"/>
  <c r="D72" i="3"/>
  <c r="D102" i="3" s="1"/>
  <c r="F2" i="3"/>
  <c r="E8" i="3"/>
  <c r="E9" i="3" l="1"/>
  <c r="E140" i="3" s="1"/>
  <c r="E71" i="3"/>
  <c r="E101" i="3" s="1"/>
  <c r="E80" i="3"/>
  <c r="E72" i="3"/>
  <c r="D103" i="3"/>
  <c r="D82" i="3"/>
  <c r="D88" i="3" s="1"/>
  <c r="D101" i="3"/>
  <c r="G2" i="3"/>
  <c r="F8" i="3"/>
  <c r="D104" i="3" l="1"/>
  <c r="F9" i="3"/>
  <c r="F140" i="3" s="1"/>
  <c r="F71" i="3"/>
  <c r="F101" i="3" s="1"/>
  <c r="F72" i="3"/>
  <c r="F102" i="3" s="1"/>
  <c r="F80" i="3"/>
  <c r="F82" i="3" s="1"/>
  <c r="E102" i="3"/>
  <c r="E103" i="3"/>
  <c r="E82" i="3"/>
  <c r="E142" i="3"/>
  <c r="E60" i="3"/>
  <c r="E61" i="3" s="1"/>
  <c r="E62" i="3" s="1"/>
  <c r="E63" i="3" s="1"/>
  <c r="H2" i="3"/>
  <c r="G8" i="3"/>
  <c r="E86" i="3" l="1"/>
  <c r="E165" i="3"/>
  <c r="F103" i="3"/>
  <c r="D115" i="3"/>
  <c r="D117" i="3" s="1"/>
  <c r="E116" i="3" s="1"/>
  <c r="D151" i="3"/>
  <c r="G9" i="3"/>
  <c r="G140" i="3" s="1"/>
  <c r="G71" i="3"/>
  <c r="G72" i="3"/>
  <c r="G102" i="3" s="1"/>
  <c r="G80" i="3"/>
  <c r="E97" i="3"/>
  <c r="E104" i="3" s="1"/>
  <c r="F60" i="3"/>
  <c r="F61" i="3" s="1"/>
  <c r="F62" i="3" s="1"/>
  <c r="F63" i="3" s="1"/>
  <c r="F142" i="3"/>
  <c r="I2" i="3"/>
  <c r="H8" i="3"/>
  <c r="F97" i="3" l="1"/>
  <c r="F104" i="3" s="1"/>
  <c r="F115" i="3" s="1"/>
  <c r="F165" i="3"/>
  <c r="E115" i="3"/>
  <c r="E117" i="3" s="1"/>
  <c r="E151" i="3"/>
  <c r="D70" i="3"/>
  <c r="D73" i="3" s="1"/>
  <c r="D76" i="3" s="1"/>
  <c r="D90" i="3" s="1"/>
  <c r="D3" i="3" s="1"/>
  <c r="D154" i="3"/>
  <c r="F86" i="3"/>
  <c r="E87" i="3"/>
  <c r="E88" i="3" s="1"/>
  <c r="G103" i="3"/>
  <c r="G82" i="3"/>
  <c r="G101" i="3"/>
  <c r="H9" i="3"/>
  <c r="H140" i="3" s="1"/>
  <c r="H71" i="3"/>
  <c r="H72" i="3"/>
  <c r="H80" i="3"/>
  <c r="G142" i="3"/>
  <c r="G60" i="3"/>
  <c r="G61" i="3" s="1"/>
  <c r="J2" i="3"/>
  <c r="I8" i="3"/>
  <c r="F151" i="3" l="1"/>
  <c r="E70" i="3"/>
  <c r="E73" i="3" s="1"/>
  <c r="E76" i="3" s="1"/>
  <c r="E90" i="3" s="1"/>
  <c r="E3" i="3" s="1"/>
  <c r="E154" i="3"/>
  <c r="F116" i="3"/>
  <c r="F117" i="3" s="1"/>
  <c r="G116" i="3" s="1"/>
  <c r="I9" i="3"/>
  <c r="I140" i="3" s="1"/>
  <c r="I72" i="3"/>
  <c r="I102" i="3" s="1"/>
  <c r="I71" i="3"/>
  <c r="I101" i="3" s="1"/>
  <c r="I80" i="3"/>
  <c r="H101" i="3"/>
  <c r="H102" i="3"/>
  <c r="F87" i="3"/>
  <c r="F88" i="3" s="1"/>
  <c r="H142" i="3"/>
  <c r="H60" i="3"/>
  <c r="H61" i="3" s="1"/>
  <c r="H62" i="3" s="1"/>
  <c r="H63" i="3" s="1"/>
  <c r="G62" i="3"/>
  <c r="G63" i="3" s="1"/>
  <c r="H103" i="3"/>
  <c r="H82" i="3"/>
  <c r="K2" i="3"/>
  <c r="J8" i="3"/>
  <c r="G86" i="3" l="1"/>
  <c r="H86" i="3" s="1"/>
  <c r="G165" i="3"/>
  <c r="H97" i="3"/>
  <c r="H104" i="3" s="1"/>
  <c r="H165" i="3"/>
  <c r="F70" i="3"/>
  <c r="F73" i="3" s="1"/>
  <c r="F76" i="3" s="1"/>
  <c r="F90" i="3" s="1"/>
  <c r="F3" i="3" s="1"/>
  <c r="F154" i="3"/>
  <c r="G97" i="3"/>
  <c r="G104" i="3" s="1"/>
  <c r="J9" i="3"/>
  <c r="J140" i="3" s="1"/>
  <c r="J80" i="3"/>
  <c r="J72" i="3"/>
  <c r="J102" i="3" s="1"/>
  <c r="J71" i="3"/>
  <c r="I103" i="3"/>
  <c r="I82" i="3"/>
  <c r="I142" i="3"/>
  <c r="I60" i="3"/>
  <c r="I61" i="3" s="1"/>
  <c r="I62" i="3" s="1"/>
  <c r="I63" i="3" s="1"/>
  <c r="L2" i="3"/>
  <c r="K8" i="3"/>
  <c r="G87" i="3" l="1"/>
  <c r="G88" i="3" s="1"/>
  <c r="I97" i="3"/>
  <c r="I104" i="3" s="1"/>
  <c r="I165" i="3"/>
  <c r="I86" i="3"/>
  <c r="G115" i="3"/>
  <c r="G117" i="3" s="1"/>
  <c r="G154" i="3" s="1"/>
  <c r="G151" i="3"/>
  <c r="H115" i="3"/>
  <c r="H151" i="3"/>
  <c r="H87" i="3"/>
  <c r="H88" i="3" s="1"/>
  <c r="K9" i="3"/>
  <c r="K140" i="3" s="1"/>
  <c r="K71" i="3"/>
  <c r="K101" i="3" s="1"/>
  <c r="K72" i="3"/>
  <c r="K102" i="3" s="1"/>
  <c r="K80" i="3"/>
  <c r="J101" i="3"/>
  <c r="J82" i="3"/>
  <c r="J103" i="3"/>
  <c r="J142" i="3"/>
  <c r="J60" i="3"/>
  <c r="J61" i="3" s="1"/>
  <c r="J62" i="3" s="1"/>
  <c r="J63" i="3" s="1"/>
  <c r="M2" i="3"/>
  <c r="L8" i="3"/>
  <c r="H116" i="3" l="1"/>
  <c r="H117" i="3" s="1"/>
  <c r="H154" i="3" s="1"/>
  <c r="G70" i="3"/>
  <c r="G73" i="3" s="1"/>
  <c r="G76" i="3" s="1"/>
  <c r="G90" i="3" s="1"/>
  <c r="G3" i="3" s="1"/>
  <c r="J97" i="3"/>
  <c r="J104" i="3" s="1"/>
  <c r="J165" i="3"/>
  <c r="I115" i="3"/>
  <c r="I151" i="3"/>
  <c r="J86" i="3"/>
  <c r="I87" i="3"/>
  <c r="I88" i="3" s="1"/>
  <c r="K82" i="3"/>
  <c r="K103" i="3"/>
  <c r="L9" i="3"/>
  <c r="L140" i="3" s="1"/>
  <c r="L71" i="3"/>
  <c r="L80" i="3"/>
  <c r="L72" i="3"/>
  <c r="L102" i="3" s="1"/>
  <c r="K60" i="3"/>
  <c r="K61" i="3" s="1"/>
  <c r="K62" i="3" s="1"/>
  <c r="K63" i="3" s="1"/>
  <c r="K142" i="3"/>
  <c r="N2" i="3"/>
  <c r="M8" i="3"/>
  <c r="H70" i="3" l="1"/>
  <c r="H73" i="3" s="1"/>
  <c r="H76" i="3" s="1"/>
  <c r="H90" i="3" s="1"/>
  <c r="H3" i="3" s="1"/>
  <c r="K97" i="3"/>
  <c r="K104" i="3" s="1"/>
  <c r="K115" i="3" s="1"/>
  <c r="K165" i="3"/>
  <c r="I116" i="3"/>
  <c r="I117" i="3" s="1"/>
  <c r="I154" i="3" s="1"/>
  <c r="J115" i="3"/>
  <c r="J151" i="3"/>
  <c r="K86" i="3"/>
  <c r="J87" i="3"/>
  <c r="J88" i="3" s="1"/>
  <c r="M9" i="3"/>
  <c r="M140" i="3" s="1"/>
  <c r="M71" i="3"/>
  <c r="M101" i="3" s="1"/>
  <c r="M72" i="3"/>
  <c r="M102" i="3" s="1"/>
  <c r="M80" i="3"/>
  <c r="L82" i="3"/>
  <c r="L103" i="3"/>
  <c r="L60" i="3"/>
  <c r="L61" i="3" s="1"/>
  <c r="L62" i="3" s="1"/>
  <c r="L63" i="3" s="1"/>
  <c r="L142" i="3"/>
  <c r="L101" i="3"/>
  <c r="O2" i="3"/>
  <c r="N8" i="3"/>
  <c r="L86" i="3" l="1"/>
  <c r="K151" i="3"/>
  <c r="L97" i="3"/>
  <c r="L165" i="3"/>
  <c r="J116" i="3"/>
  <c r="J117" i="3" s="1"/>
  <c r="J154" i="3" s="1"/>
  <c r="I70" i="3"/>
  <c r="I73" i="3" s="1"/>
  <c r="I76" i="3" s="1"/>
  <c r="I90" i="3" s="1"/>
  <c r="I3" i="3" s="1"/>
  <c r="K87" i="3"/>
  <c r="K88" i="3" s="1"/>
  <c r="M82" i="3"/>
  <c r="M103" i="3"/>
  <c r="N9" i="3"/>
  <c r="N72" i="3"/>
  <c r="N102" i="3" s="1"/>
  <c r="N80" i="3"/>
  <c r="N71" i="3"/>
  <c r="M60" i="3"/>
  <c r="M61" i="3" s="1"/>
  <c r="M62" i="3" s="1"/>
  <c r="M63" i="3" s="1"/>
  <c r="M142" i="3"/>
  <c r="L104" i="3"/>
  <c r="P2" i="3"/>
  <c r="O8" i="3"/>
  <c r="M97" i="3" l="1"/>
  <c r="M104" i="3" s="1"/>
  <c r="M165" i="3"/>
  <c r="J70" i="3"/>
  <c r="J73" i="3" s="1"/>
  <c r="J76" i="3" s="1"/>
  <c r="J90" i="3" s="1"/>
  <c r="J3" i="3" s="1"/>
  <c r="K116" i="3"/>
  <c r="K117" i="3" s="1"/>
  <c r="K154" i="3" s="1"/>
  <c r="L115" i="3"/>
  <c r="L151" i="3"/>
  <c r="M86" i="3"/>
  <c r="N86" i="3" s="1"/>
  <c r="O86" i="3" s="1"/>
  <c r="P86" i="3" s="1"/>
  <c r="Q86" i="3" s="1"/>
  <c r="R86" i="3" s="1"/>
  <c r="N101" i="3"/>
  <c r="O9" i="3"/>
  <c r="O72" i="3"/>
  <c r="O102" i="3" s="1"/>
  <c r="O80" i="3"/>
  <c r="O71" i="3"/>
  <c r="O101" i="3" s="1"/>
  <c r="N103" i="3"/>
  <c r="N82" i="3"/>
  <c r="L87" i="3"/>
  <c r="L88" i="3" s="1"/>
  <c r="Q2" i="3"/>
  <c r="P8" i="3"/>
  <c r="L116" i="3" l="1"/>
  <c r="L117" i="3" s="1"/>
  <c r="L154" i="3" s="1"/>
  <c r="K70" i="3"/>
  <c r="K73" i="3" s="1"/>
  <c r="K76" i="3" s="1"/>
  <c r="K90" i="3" s="1"/>
  <c r="K3" i="3" s="1"/>
  <c r="M115" i="3"/>
  <c r="M151" i="3"/>
  <c r="O82" i="3"/>
  <c r="O103" i="3"/>
  <c r="O104" i="3" s="1"/>
  <c r="P9" i="3"/>
  <c r="P71" i="3"/>
  <c r="P72" i="3"/>
  <c r="P102" i="3" s="1"/>
  <c r="P80" i="3"/>
  <c r="N104" i="3"/>
  <c r="M87" i="3"/>
  <c r="M88" i="3" s="1"/>
  <c r="R2" i="3"/>
  <c r="R8" i="3" s="1"/>
  <c r="Q8" i="3"/>
  <c r="M116" i="3" l="1"/>
  <c r="M117" i="3" s="1"/>
  <c r="M154" i="3" s="1"/>
  <c r="L70" i="3"/>
  <c r="L73" i="3" s="1"/>
  <c r="L76" i="3" s="1"/>
  <c r="L90" i="3" s="1"/>
  <c r="L3" i="3" s="1"/>
  <c r="N115" i="3"/>
  <c r="N151" i="3"/>
  <c r="O115" i="3"/>
  <c r="O151" i="3"/>
  <c r="P101" i="3"/>
  <c r="Q9" i="3"/>
  <c r="Q71" i="3"/>
  <c r="Q72" i="3"/>
  <c r="Q102" i="3" s="1"/>
  <c r="Q80" i="3"/>
  <c r="P82" i="3"/>
  <c r="P103" i="3"/>
  <c r="R9" i="3"/>
  <c r="R71" i="3"/>
  <c r="R72" i="3"/>
  <c r="R80" i="3"/>
  <c r="N87" i="3"/>
  <c r="N88" i="3" s="1"/>
  <c r="N116" i="3" l="1"/>
  <c r="N117" i="3" s="1"/>
  <c r="N154" i="3" s="1"/>
  <c r="M70" i="3"/>
  <c r="M73" i="3" s="1"/>
  <c r="M76" i="3" s="1"/>
  <c r="M90" i="3" s="1"/>
  <c r="M3" i="3" s="1"/>
  <c r="R102" i="3"/>
  <c r="R101" i="3"/>
  <c r="Q82" i="3"/>
  <c r="Q103" i="3"/>
  <c r="O87" i="3"/>
  <c r="O88" i="3" s="1"/>
  <c r="Q101" i="3"/>
  <c r="R82" i="3"/>
  <c r="R103" i="3"/>
  <c r="P104" i="3"/>
  <c r="N70" i="3" l="1"/>
  <c r="N73" i="3" s="1"/>
  <c r="N76" i="3" s="1"/>
  <c r="N90" i="3" s="1"/>
  <c r="N3" i="3" s="1"/>
  <c r="O116" i="3"/>
  <c r="O117" i="3" s="1"/>
  <c r="O154" i="3" s="1"/>
  <c r="Q104" i="3"/>
  <c r="Q115" i="3" s="1"/>
  <c r="P115" i="3"/>
  <c r="P151" i="3"/>
  <c r="R104" i="3"/>
  <c r="P87" i="3"/>
  <c r="P88" i="3" s="1"/>
  <c r="Q151" i="3" l="1"/>
  <c r="O70" i="3"/>
  <c r="O73" i="3" s="1"/>
  <c r="O76" i="3" s="1"/>
  <c r="O90" i="3" s="1"/>
  <c r="O3" i="3" s="1"/>
  <c r="P116" i="3"/>
  <c r="P117" i="3" s="1"/>
  <c r="P154" i="3" s="1"/>
  <c r="R115" i="3"/>
  <c r="R151" i="3"/>
  <c r="Q116" i="3"/>
  <c r="Q117" i="3" s="1"/>
  <c r="Q154" i="3" s="1"/>
  <c r="Q87" i="3"/>
  <c r="Q88" i="3" s="1"/>
  <c r="R87" i="3"/>
  <c r="R88" i="3" s="1"/>
  <c r="P70" i="3" l="1"/>
  <c r="P73" i="3" s="1"/>
  <c r="P76" i="3" s="1"/>
  <c r="P90" i="3" s="1"/>
  <c r="P3" i="3" s="1"/>
  <c r="R116" i="3"/>
  <c r="R117" i="3" s="1"/>
  <c r="Q70" i="3"/>
  <c r="Q73" i="3" s="1"/>
  <c r="Q76" i="3" s="1"/>
  <c r="Q90" i="3" s="1"/>
  <c r="Q3" i="3" s="1"/>
  <c r="R70" i="3" l="1"/>
  <c r="R73" i="3" s="1"/>
  <c r="R76" i="3" s="1"/>
  <c r="R90" i="3" s="1"/>
  <c r="R3" i="3" s="1"/>
  <c r="R154" i="3"/>
</calcChain>
</file>

<file path=xl/sharedStrings.xml><?xml version="1.0" encoding="utf-8"?>
<sst xmlns="http://schemas.openxmlformats.org/spreadsheetml/2006/main" count="130" uniqueCount="111">
  <si>
    <t>Production</t>
  </si>
  <si>
    <t>Manufactured</t>
  </si>
  <si>
    <t>Samples</t>
  </si>
  <si>
    <t>Available for sale</t>
  </si>
  <si>
    <t>Revenue</t>
  </si>
  <si>
    <t>Wages</t>
  </si>
  <si>
    <t>Gross profit</t>
  </si>
  <si>
    <t>EBITDA</t>
  </si>
  <si>
    <t>Depreciation</t>
  </si>
  <si>
    <t>Assets</t>
  </si>
  <si>
    <t>Cash</t>
  </si>
  <si>
    <t>Capital</t>
  </si>
  <si>
    <t>Actuals --&gt;</t>
  </si>
  <si>
    <t>Forecast --&gt;</t>
  </si>
  <si>
    <t>Balance Sheet Check</t>
  </si>
  <si>
    <t>Assumptions</t>
  </si>
  <si>
    <t>Time Periods</t>
  </si>
  <si>
    <t>Days in Year</t>
  </si>
  <si>
    <t>Days in Period</t>
  </si>
  <si>
    <t>Periods in Year</t>
  </si>
  <si>
    <t>Revenue Asumptions</t>
  </si>
  <si>
    <t>Cost Sales Assumptions</t>
  </si>
  <si>
    <t>Operating cost assumptions</t>
  </si>
  <si>
    <t>Tax assumptions</t>
  </si>
  <si>
    <t>Working capital assumptions</t>
  </si>
  <si>
    <t>Capital expenditure assumptions</t>
  </si>
  <si>
    <t>Financing assumptions</t>
  </si>
  <si>
    <t>Income Statement</t>
  </si>
  <si>
    <t>Waste</t>
  </si>
  <si>
    <t>COGS</t>
  </si>
  <si>
    <t>Electricity</t>
  </si>
  <si>
    <t>Repairs</t>
  </si>
  <si>
    <t>SG&amp;A</t>
  </si>
  <si>
    <t xml:space="preserve">EBIT </t>
  </si>
  <si>
    <t>Interest</t>
  </si>
  <si>
    <t>Income before taxes</t>
  </si>
  <si>
    <t>Taxes</t>
  </si>
  <si>
    <t>Net Income</t>
  </si>
  <si>
    <t>Balance sheet</t>
  </si>
  <si>
    <t>Trade and other receivables</t>
  </si>
  <si>
    <t>Inventories</t>
  </si>
  <si>
    <t>Total current assets</t>
  </si>
  <si>
    <t>Current assets:</t>
  </si>
  <si>
    <t>Non-current assets</t>
  </si>
  <si>
    <t xml:space="preserve">Property plant and equipments </t>
  </si>
  <si>
    <t>Liabilities and shareholders' equity</t>
  </si>
  <si>
    <t>Current liabilities</t>
  </si>
  <si>
    <t>Trade and other payables</t>
  </si>
  <si>
    <t>Term loan</t>
  </si>
  <si>
    <t>Total liabilities</t>
  </si>
  <si>
    <t>Shareholder's equity:</t>
  </si>
  <si>
    <t>Retained earnings</t>
  </si>
  <si>
    <t>Total shareholders' equity</t>
  </si>
  <si>
    <t>Total liabilities and shareholders' equity</t>
  </si>
  <si>
    <t>Check</t>
  </si>
  <si>
    <t>Cash Flow Statement</t>
  </si>
  <si>
    <t>Cash from operating activities:</t>
  </si>
  <si>
    <t xml:space="preserve">  Trade and other receivables</t>
  </si>
  <si>
    <t xml:space="preserve">  Inventories</t>
  </si>
  <si>
    <t xml:space="preserve">  Trade and other payables</t>
  </si>
  <si>
    <t>Cash from operating activities</t>
  </si>
  <si>
    <t>Investing activities:</t>
  </si>
  <si>
    <t xml:space="preserve">  Acquisitions of PP&amp;E</t>
  </si>
  <si>
    <t>Financing activities:</t>
  </si>
  <si>
    <t xml:space="preserve">  Increase/(decrease) in term debt</t>
  </si>
  <si>
    <t>Cash flows from financing activities</t>
  </si>
  <si>
    <t>Supporting Schedules</t>
  </si>
  <si>
    <t>PP&amp;E Gross cost</t>
  </si>
  <si>
    <t>At start of month</t>
  </si>
  <si>
    <t>CAPEX</t>
  </si>
  <si>
    <t>At end of month</t>
  </si>
  <si>
    <t>Accumulated depreciation</t>
  </si>
  <si>
    <t>Current month expense</t>
  </si>
  <si>
    <t>Net book value of PP&amp;E</t>
  </si>
  <si>
    <t>Debt Schedule</t>
  </si>
  <si>
    <t>Opening balance</t>
  </si>
  <si>
    <t>Issuance</t>
  </si>
  <si>
    <t>Repayments</t>
  </si>
  <si>
    <t>Closing balance</t>
  </si>
  <si>
    <t>Interest payment</t>
  </si>
  <si>
    <t>Total debt service</t>
  </si>
  <si>
    <t>Summary Charts</t>
  </si>
  <si>
    <t>Cash Flow Summary</t>
  </si>
  <si>
    <t>Operating cash flow</t>
  </si>
  <si>
    <t>Investing cash flow</t>
  </si>
  <si>
    <t>Financing cash flow</t>
  </si>
  <si>
    <t>Monthly cash balance</t>
  </si>
  <si>
    <t>GH₵</t>
  </si>
  <si>
    <t>Total assets</t>
  </si>
  <si>
    <t>Cash from investing activities</t>
  </si>
  <si>
    <t>Changes in working capital</t>
  </si>
  <si>
    <t>Cash end of the month</t>
  </si>
  <si>
    <t xml:space="preserve">Manufacturing </t>
  </si>
  <si>
    <t>Inventory days</t>
  </si>
  <si>
    <t>Payables days</t>
  </si>
  <si>
    <t>Receivables days</t>
  </si>
  <si>
    <t>Term debt issued</t>
  </si>
  <si>
    <t>Term debt principal repayment</t>
  </si>
  <si>
    <t>Term debt interest rate</t>
  </si>
  <si>
    <t>Price</t>
  </si>
  <si>
    <t>Reveune &amp; Expenses</t>
  </si>
  <si>
    <t>Manufacturing</t>
  </si>
  <si>
    <t>Sales</t>
  </si>
  <si>
    <t>Drawings</t>
  </si>
  <si>
    <t xml:space="preserve">  Drawings</t>
  </si>
  <si>
    <t xml:space="preserve">  Net income</t>
  </si>
  <si>
    <t xml:space="preserve">  Depreciation</t>
  </si>
  <si>
    <t xml:space="preserve">  Waste &amp; Sample</t>
  </si>
  <si>
    <t xml:space="preserve">  Increase/(decrease) in cash</t>
  </si>
  <si>
    <t xml:space="preserve">  Cash, beginning of the month</t>
  </si>
  <si>
    <t>Kuame Klaus 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</si>
</sst>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[$-409]dd/mmm/yy;@"/>
    <numFmt numFmtId="166" formatCode="#,##0.0_);[Red]\(#,##0.0\);\-"/>
    <numFmt numFmtId="167" formatCode="#,##0.0;\(#,##0.0\);\-"/>
    <numFmt numFmtId="168" formatCode="_-* #,##0_-;\(#,##0\)_-;_-* &quot;-&quot;_-;_-@_-"/>
    <numFmt numFmtId="169" formatCode="#,##0.0_);\(#,##0.0\)"/>
    <numFmt numFmtId="170" formatCode="0.0%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u/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rgb="FF006600"/>
      <name val="Times New Roman"/>
      <family val="1"/>
    </font>
    <font>
      <sz val="12"/>
      <color rgb="FF006600"/>
      <name val="Times New Roman"/>
      <family val="1"/>
    </font>
    <font>
      <b/>
      <i/>
      <sz val="12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3" applyNumberFormat="0" applyAlignment="0" applyProtection="0"/>
    <xf numFmtId="0" fontId="8" fillId="21" borderId="4" applyNumberFormat="0" applyAlignment="0" applyProtection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3" applyNumberFormat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2" fillId="23" borderId="9" applyNumberFormat="0" applyFont="0" applyAlignment="0" applyProtection="0"/>
    <xf numFmtId="0" fontId="18" fillId="20" borderId="10" applyNumberFormat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</cellStyleXfs>
  <cellXfs count="71">
    <xf numFmtId="0" fontId="0" fillId="0" borderId="0" xfId="0"/>
    <xf numFmtId="0" fontId="24" fillId="0" borderId="0" xfId="0" applyFont="1"/>
    <xf numFmtId="168" fontId="25" fillId="0" borderId="0" xfId="31" applyNumberFormat="1" applyFont="1" applyAlignment="1" applyProtection="1">
      <alignment horizontal="right"/>
    </xf>
    <xf numFmtId="0" fontId="26" fillId="0" borderId="0" xfId="3" applyFont="1" applyFill="1" applyProtection="1"/>
    <xf numFmtId="169" fontId="27" fillId="0" borderId="0" xfId="3" applyNumberFormat="1" applyFont="1" applyFill="1" applyProtection="1"/>
    <xf numFmtId="169" fontId="27" fillId="0" borderId="0" xfId="3" applyNumberFormat="1" applyFont="1" applyFill="1" applyProtection="1">
      <protection locked="0"/>
    </xf>
    <xf numFmtId="0" fontId="27" fillId="0" borderId="0" xfId="3" applyFont="1" applyFill="1" applyProtection="1"/>
    <xf numFmtId="169" fontId="27" fillId="0" borderId="0" xfId="0" applyNumberFormat="1" applyFont="1"/>
    <xf numFmtId="0" fontId="26" fillId="0" borderId="0" xfId="48" applyFont="1"/>
    <xf numFmtId="0" fontId="26" fillId="0" borderId="0" xfId="0" applyFont="1"/>
    <xf numFmtId="0" fontId="28" fillId="0" borderId="0" xfId="0" applyFont="1"/>
    <xf numFmtId="0" fontId="27" fillId="0" borderId="0" xfId="0" applyFont="1"/>
    <xf numFmtId="0" fontId="27" fillId="0" borderId="12" xfId="0" applyFont="1" applyBorder="1"/>
    <xf numFmtId="0" fontId="29" fillId="0" borderId="0" xfId="0" applyFont="1"/>
    <xf numFmtId="0" fontId="27" fillId="0" borderId="0" xfId="48" applyFont="1"/>
    <xf numFmtId="0" fontId="27" fillId="0" borderId="12" xfId="48" applyFont="1" applyBorder="1"/>
    <xf numFmtId="166" fontId="26" fillId="0" borderId="2" xfId="48" applyNumberFormat="1" applyFont="1" applyBorder="1"/>
    <xf numFmtId="3" fontId="24" fillId="0" borderId="0" xfId="0" applyNumberFormat="1" applyFont="1"/>
    <xf numFmtId="164" fontId="24" fillId="0" borderId="0" xfId="1" applyNumberFormat="1" applyFont="1"/>
    <xf numFmtId="168" fontId="24" fillId="0" borderId="0" xfId="1" applyNumberFormat="1" applyFont="1"/>
    <xf numFmtId="168" fontId="28" fillId="0" borderId="13" xfId="1" applyNumberFormat="1" applyFont="1" applyBorder="1"/>
    <xf numFmtId="168" fontId="28" fillId="0" borderId="0" xfId="1" applyNumberFormat="1" applyFont="1"/>
    <xf numFmtId="167" fontId="26" fillId="0" borderId="1" xfId="0" applyNumberFormat="1" applyFont="1" applyBorder="1"/>
    <xf numFmtId="168" fontId="24" fillId="0" borderId="0" xfId="0" applyNumberFormat="1" applyFont="1"/>
    <xf numFmtId="168" fontId="30" fillId="0" borderId="0" xfId="1" applyNumberFormat="1" applyFont="1"/>
    <xf numFmtId="0" fontId="27" fillId="0" borderId="0" xfId="0" applyFont="1" applyBorder="1"/>
    <xf numFmtId="168" fontId="27" fillId="0" borderId="0" xfId="0" applyNumberFormat="1" applyFont="1"/>
    <xf numFmtId="168" fontId="24" fillId="24" borderId="0" xfId="0" applyNumberFormat="1" applyFont="1" applyFill="1"/>
    <xf numFmtId="168" fontId="27" fillId="24" borderId="0" xfId="0" applyNumberFormat="1" applyFont="1" applyFill="1"/>
    <xf numFmtId="168" fontId="24" fillId="24" borderId="0" xfId="1" applyNumberFormat="1" applyFont="1" applyFill="1"/>
    <xf numFmtId="0" fontId="28" fillId="0" borderId="13" xfId="0" applyFont="1" applyBorder="1"/>
    <xf numFmtId="9" fontId="24" fillId="0" borderId="0" xfId="2" applyFont="1"/>
    <xf numFmtId="43" fontId="24" fillId="0" borderId="0" xfId="0" applyNumberFormat="1" applyFont="1"/>
    <xf numFmtId="170" fontId="24" fillId="0" borderId="0" xfId="2" applyNumberFormat="1" applyFont="1"/>
    <xf numFmtId="168" fontId="24" fillId="0" borderId="0" xfId="1" quotePrefix="1" applyNumberFormat="1" applyFont="1"/>
    <xf numFmtId="168" fontId="24" fillId="0" borderId="12" xfId="0" applyNumberFormat="1" applyFont="1" applyBorder="1"/>
    <xf numFmtId="0" fontId="28" fillId="0" borderId="1" xfId="0" applyFont="1" applyBorder="1"/>
    <xf numFmtId="168" fontId="28" fillId="0" borderId="1" xfId="1" applyNumberFormat="1" applyFont="1" applyBorder="1"/>
    <xf numFmtId="168" fontId="28" fillId="0" borderId="1" xfId="0" applyNumberFormat="1" applyFont="1" applyBorder="1"/>
    <xf numFmtId="0" fontId="28" fillId="0" borderId="12" xfId="0" applyFont="1" applyBorder="1"/>
    <xf numFmtId="168" fontId="28" fillId="0" borderId="12" xfId="1" applyNumberFormat="1" applyFont="1" applyBorder="1"/>
    <xf numFmtId="9" fontId="24" fillId="0" borderId="0" xfId="2" applyNumberFormat="1" applyFont="1"/>
    <xf numFmtId="168" fontId="25" fillId="24" borderId="0" xfId="31" applyNumberFormat="1" applyFont="1" applyFill="1" applyProtection="1">
      <protection locked="0"/>
    </xf>
    <xf numFmtId="168" fontId="25" fillId="24" borderId="0" xfId="31" applyNumberFormat="1" applyFont="1" applyFill="1" applyAlignment="1" applyProtection="1">
      <alignment horizontal="right"/>
    </xf>
    <xf numFmtId="168" fontId="28" fillId="0" borderId="2" xfId="0" applyNumberFormat="1" applyFont="1" applyBorder="1"/>
    <xf numFmtId="37" fontId="23" fillId="26" borderId="0" xfId="3" applyNumberFormat="1" applyFont="1" applyFill="1" applyAlignment="1">
      <alignment vertical="top"/>
    </xf>
    <xf numFmtId="165" fontId="31" fillId="26" borderId="0" xfId="3" applyNumberFormat="1" applyFont="1" applyFill="1" applyAlignment="1" applyProtection="1">
      <alignment horizontal="right"/>
    </xf>
    <xf numFmtId="14" fontId="23" fillId="27" borderId="0" xfId="3" applyNumberFormat="1" applyFont="1" applyFill="1" applyAlignment="1" applyProtection="1">
      <alignment horizontal="right"/>
    </xf>
    <xf numFmtId="37" fontId="23" fillId="25" borderId="0" xfId="0" applyNumberFormat="1" applyFont="1" applyFill="1" applyAlignment="1">
      <alignment vertical="center"/>
    </xf>
    <xf numFmtId="37" fontId="23" fillId="28" borderId="0" xfId="0" applyNumberFormat="1" applyFont="1" applyFill="1" applyAlignment="1">
      <alignment vertical="center"/>
    </xf>
    <xf numFmtId="14" fontId="23" fillId="28" borderId="0" xfId="3" applyNumberFormat="1" applyFont="1" applyFill="1" applyAlignment="1" applyProtection="1">
      <alignment horizontal="right"/>
    </xf>
    <xf numFmtId="37" fontId="23" fillId="27" borderId="0" xfId="3" applyNumberFormat="1" applyFont="1" applyFill="1" applyAlignment="1">
      <alignment vertical="center"/>
    </xf>
    <xf numFmtId="37" fontId="33" fillId="0" borderId="0" xfId="3" applyNumberFormat="1" applyFont="1" applyFill="1" applyProtection="1"/>
    <xf numFmtId="9" fontId="33" fillId="0" borderId="0" xfId="2" applyFont="1"/>
    <xf numFmtId="170" fontId="33" fillId="0" borderId="0" xfId="2" applyNumberFormat="1" applyFont="1"/>
    <xf numFmtId="0" fontId="33" fillId="0" borderId="0" xfId="0" applyFont="1"/>
    <xf numFmtId="164" fontId="33" fillId="0" borderId="0" xfId="1" applyNumberFormat="1" applyFont="1"/>
    <xf numFmtId="43" fontId="33" fillId="0" borderId="0" xfId="1" applyFont="1"/>
    <xf numFmtId="168" fontId="33" fillId="0" borderId="0" xfId="1" applyNumberFormat="1" applyFont="1"/>
    <xf numFmtId="168" fontId="32" fillId="0" borderId="13" xfId="1" applyNumberFormat="1" applyFont="1" applyBorder="1"/>
    <xf numFmtId="168" fontId="32" fillId="0" borderId="0" xfId="1" applyNumberFormat="1" applyFont="1"/>
    <xf numFmtId="168" fontId="32" fillId="0" borderId="1" xfId="1" applyNumberFormat="1" applyFont="1" applyBorder="1"/>
    <xf numFmtId="168" fontId="33" fillId="0" borderId="0" xfId="0" applyNumberFormat="1" applyFont="1"/>
    <xf numFmtId="168" fontId="32" fillId="0" borderId="1" xfId="0" applyNumberFormat="1" applyFont="1" applyBorder="1"/>
    <xf numFmtId="168" fontId="32" fillId="0" borderId="12" xfId="1" applyNumberFormat="1" applyFont="1" applyBorder="1"/>
    <xf numFmtId="168" fontId="33" fillId="0" borderId="12" xfId="48" applyNumberFormat="1" applyFont="1" applyBorder="1"/>
    <xf numFmtId="168" fontId="27" fillId="0" borderId="12" xfId="48" applyNumberFormat="1" applyFont="1" applyBorder="1"/>
    <xf numFmtId="168" fontId="33" fillId="0" borderId="0" xfId="48" applyNumberFormat="1" applyFont="1"/>
    <xf numFmtId="168" fontId="33" fillId="0" borderId="12" xfId="0" applyNumberFormat="1" applyFont="1" applyBorder="1"/>
    <xf numFmtId="0" fontId="34" fillId="25" borderId="0" xfId="0" applyFont="1" applyFill="1"/>
    <xf numFmtId="0" fontId="34" fillId="25" borderId="0" xfId="0" applyFont="1" applyFill="1" applyAlignment="1">
      <alignment horizontal="center"/>
    </xf>
  </cellXfs>
  <cellStyles count="52">
    <cellStyle name="20% - Accent1 2" xfId="4" xr:uid="{46CDA6BF-D62C-4B23-91CA-3713F2441644}"/>
    <cellStyle name="20% - Accent2 2" xfId="5" xr:uid="{F60B5EB2-ED4A-4189-9F5A-EBADCBB1F44F}"/>
    <cellStyle name="20% - Accent3 2" xfId="6" xr:uid="{DA9A1C51-AD77-4A91-A1EE-08ABC62E69B3}"/>
    <cellStyle name="20% - Accent4 2" xfId="7" xr:uid="{B3B77EC9-69E3-4882-ABB4-14DF82BA8A8F}"/>
    <cellStyle name="20% - Accent5 2" xfId="8" xr:uid="{C0F6E0A8-B846-458F-B452-38784F592AAC}"/>
    <cellStyle name="20% - Accent6 2" xfId="9" xr:uid="{3FE3E253-35BD-45CB-9388-C51E99D52754}"/>
    <cellStyle name="40% - Accent1 2" xfId="10" xr:uid="{C42E39E7-B768-409B-BD7B-A459CBDCB27E}"/>
    <cellStyle name="40% - Accent2 2" xfId="11" xr:uid="{670B8B58-B3CB-4F23-9F0D-AE618BE33F53}"/>
    <cellStyle name="40% - Accent3 2" xfId="12" xr:uid="{56BEA23E-3762-439A-8316-51D74153B040}"/>
    <cellStyle name="40% - Accent4 2" xfId="13" xr:uid="{A5F0A474-CAD3-4A07-95F6-2892CAFD038F}"/>
    <cellStyle name="40% - Accent5 2" xfId="14" xr:uid="{3481C4A0-E21F-46DA-BE56-149BFF29AC32}"/>
    <cellStyle name="40% - Accent6 2" xfId="15" xr:uid="{1BA4F635-744C-41A9-B174-8F842CB60E9A}"/>
    <cellStyle name="60% - Accent1 2" xfId="16" xr:uid="{1DD12B26-E9A2-4D41-B113-3DF87CCA8CCA}"/>
    <cellStyle name="60% - Accent2 2" xfId="17" xr:uid="{61E1F708-A697-4B8E-9DF6-4FFC0CA2A29A}"/>
    <cellStyle name="60% - Accent3 2" xfId="18" xr:uid="{E36FCA16-477A-43EE-998D-BC59AD21A4A3}"/>
    <cellStyle name="60% - Accent4 2" xfId="19" xr:uid="{EFA145DF-846D-4C11-8F1A-D11CCC5BA62E}"/>
    <cellStyle name="60% - Accent5 2" xfId="20" xr:uid="{0674ABE3-0889-4E40-89A4-03574225607F}"/>
    <cellStyle name="60% - Accent6 2" xfId="21" xr:uid="{9D557090-32AC-491B-A3BF-D78CBA4DB961}"/>
    <cellStyle name="Accent1 2" xfId="22" xr:uid="{AD275064-28C0-4361-8C46-55FBF0FE3802}"/>
    <cellStyle name="Accent2 2" xfId="23" xr:uid="{3D1E379E-7555-4D64-BA03-7CC8A1633858}"/>
    <cellStyle name="Accent3 2" xfId="24" xr:uid="{54F9921C-3F4D-41C4-8F79-9F7C9831196F}"/>
    <cellStyle name="Accent4 2" xfId="25" xr:uid="{471D1849-95F3-4A34-9A2C-FC365BDDF3AA}"/>
    <cellStyle name="Accent5 2" xfId="26" xr:uid="{58E38597-0BD2-4524-B598-02A6331E21E5}"/>
    <cellStyle name="Accent6 2" xfId="27" xr:uid="{7B5ECE02-D923-4A0C-94F9-636ECA678FBC}"/>
    <cellStyle name="Bad 2" xfId="28" xr:uid="{E8A0D6AD-B76A-45DD-A5B9-2BC42E614D8C}"/>
    <cellStyle name="Calculation 2" xfId="29" xr:uid="{E5549FFE-2DD2-4378-9FF3-090FD3864EA4}"/>
    <cellStyle name="Check Cell 2" xfId="30" xr:uid="{270EB405-2A1B-4329-8782-EAEE7EA041DE}"/>
    <cellStyle name="Comma" xfId="1" builtinId="3"/>
    <cellStyle name="Comma 2" xfId="31" xr:uid="{6ADE334D-88FF-426A-AE34-BA772FA4572A}"/>
    <cellStyle name="Explanatory Text 2" xfId="32" xr:uid="{9908074A-0897-4BAB-8243-2E59CCFB429B}"/>
    <cellStyle name="Good 2" xfId="33" xr:uid="{F885B3D6-E1BA-4E0D-BAA5-FD28D6257695}"/>
    <cellStyle name="Heading 1 2" xfId="34" xr:uid="{37C8DDD4-A408-44F7-99F1-C87615D908F3}"/>
    <cellStyle name="Heading 2 2" xfId="35" xr:uid="{796CA6CC-573B-414D-A917-611CE33FC335}"/>
    <cellStyle name="Heading 3 2" xfId="36" xr:uid="{449B7524-25D5-465E-9994-7CBEAB840C26}"/>
    <cellStyle name="Heading 4 2" xfId="37" xr:uid="{82C731B3-D8FF-44CB-A1FC-53FDB678590D}"/>
    <cellStyle name="Hyperlink 2 2" xfId="51" xr:uid="{D38D6955-B402-4C6D-BEF7-E2F92AA5E12D}"/>
    <cellStyle name="Input 2" xfId="38" xr:uid="{D754164C-C0F0-4FA1-B965-198F9269094F}"/>
    <cellStyle name="Linked Cell 2" xfId="39" xr:uid="{6AF1C0BB-529D-4110-AC11-597811044774}"/>
    <cellStyle name="Neutral 2" xfId="40" xr:uid="{0EC4C96A-9BF2-421B-A6AB-FED69AB9C928}"/>
    <cellStyle name="Normal" xfId="0" builtinId="0"/>
    <cellStyle name="Normal 2" xfId="49" xr:uid="{688D3514-3AF0-4080-A05E-26D72272DB5A}"/>
    <cellStyle name="Normal 2 2" xfId="50" xr:uid="{66F22069-8878-41D1-8523-582A36512942}"/>
    <cellStyle name="Normal 3" xfId="3" xr:uid="{5318CE93-AC36-4E66-AB36-5BBF564BA41E}"/>
    <cellStyle name="Normal_Copy of GAPValuationModelFullForecast2008" xfId="48" xr:uid="{DB91C690-F4FE-48AA-9F09-CDFFBE862658}"/>
    <cellStyle name="Note 2" xfId="41" xr:uid="{82525614-E19B-47F6-8929-2F66EBC94A04}"/>
    <cellStyle name="Output 2" xfId="42" xr:uid="{F25A4396-3101-44ED-9927-343DF17CBE73}"/>
    <cellStyle name="Percent" xfId="2" builtinId="5"/>
    <cellStyle name="Percent 2" xfId="44" xr:uid="{82E956B2-81EC-4D3C-A2A7-32BF42690BDF}"/>
    <cellStyle name="Percent 3" xfId="43" xr:uid="{46E723EA-126B-4748-A489-2D37E74A56C9}"/>
    <cellStyle name="Title 2" xfId="45" xr:uid="{C37C6AFF-A234-4F07-AF85-C48119A9BBFE}"/>
    <cellStyle name="Total 2" xfId="46" xr:uid="{005C7A2E-C353-40B3-85E3-FEDF8A61A670}"/>
    <cellStyle name="Warning Text 2" xfId="47" xr:uid="{6AD21BEC-8740-408A-BCCA-033D955362A9}"/>
  </cellStyles>
  <dxfs count="0"/>
  <tableStyles count="0" defaultTableStyle="TableStyleMedium2" defaultPivotStyle="PivotStyleLight16"/>
  <colors>
    <mruColors>
      <color rgb="FF006600"/>
      <color rgb="FF4343FF"/>
      <color rgb="FFFF714F"/>
      <color rgb="FF0000FF"/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CASHFLOW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'FP&amp;A Monthly'!$A$151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Monthly'!$D$151:$R$151</c:f>
              <c:numCache>
                <c:formatCode>_-* #,##0_-;\(#,##0\)_-;_-* "-"_-;_-@_-</c:formatCode>
                <c:ptCount val="15"/>
                <c:pt idx="0">
                  <c:v>543.71832929031916</c:v>
                </c:pt>
                <c:pt idx="1">
                  <c:v>1502.2983806772434</c:v>
                </c:pt>
                <c:pt idx="2">
                  <c:v>6112.8294416409535</c:v>
                </c:pt>
                <c:pt idx="3">
                  <c:v>8718.8858988954289</c:v>
                </c:pt>
                <c:pt idx="4">
                  <c:v>10318.334697663471</c:v>
                </c:pt>
                <c:pt idx="5">
                  <c:v>9673.0894472709697</c:v>
                </c:pt>
                <c:pt idx="6">
                  <c:v>9757.862154543287</c:v>
                </c:pt>
                <c:pt idx="7">
                  <c:v>12204.888210206713</c:v>
                </c:pt>
                <c:pt idx="8">
                  <c:v>12620.230160329576</c:v>
                </c:pt>
                <c:pt idx="9">
                  <c:v>14568.852506043057</c:v>
                </c:pt>
                <c:pt idx="10">
                  <c:v>12618.183902460121</c:v>
                </c:pt>
                <c:pt idx="11">
                  <c:v>10155.925222671736</c:v>
                </c:pt>
                <c:pt idx="12">
                  <c:v>16962.58196394462</c:v>
                </c:pt>
                <c:pt idx="13">
                  <c:v>13507.3572385305</c:v>
                </c:pt>
                <c:pt idx="14">
                  <c:v>16334.158239612691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D74-9AF2-DD3751B206BA}"/>
            </c:ext>
          </c:extLst>
        </c:ser>
        <c:ser>
          <c:idx val="1"/>
          <c:order val="1"/>
          <c:tx>
            <c:strRef>
              <c:f>'FP&amp;A Monthly'!$A$152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Monthly'!$D$152:$R$152</c:f>
              <c:numCache>
                <c:formatCode>_-* #,##0_-;\(#,##0\)_-;_-* "-"_-;_-@_-</c:formatCode>
                <c:ptCount val="15"/>
                <c:pt idx="0">
                  <c:v>0</c:v>
                </c:pt>
                <c:pt idx="1">
                  <c:v>-26000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9-4D74-9AF2-DD3751B206BA}"/>
            </c:ext>
          </c:extLst>
        </c:ser>
        <c:ser>
          <c:idx val="2"/>
          <c:order val="2"/>
          <c:tx>
            <c:strRef>
              <c:f>'FP&amp;A Monthly'!$A$153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Monthly'!$D$153:$R$153</c:f>
              <c:numCache>
                <c:formatCode>_-* #,##0_-;\(#,##0\)_-;_-* "-"_-;_-@_-</c:formatCode>
                <c:ptCount val="15"/>
                <c:pt idx="0">
                  <c:v>-2000</c:v>
                </c:pt>
                <c:pt idx="1">
                  <c:v>28000</c:v>
                </c:pt>
                <c:pt idx="2">
                  <c:v>-4000</c:v>
                </c:pt>
                <c:pt idx="3">
                  <c:v>-4000</c:v>
                </c:pt>
                <c:pt idx="4">
                  <c:v>-4000</c:v>
                </c:pt>
                <c:pt idx="5">
                  <c:v>-4000</c:v>
                </c:pt>
                <c:pt idx="6">
                  <c:v>-4000</c:v>
                </c:pt>
                <c:pt idx="7">
                  <c:v>-4000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-2000</c:v>
                </c:pt>
                <c:pt idx="14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9-4D74-9AF2-DD3751B2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793040"/>
        <c:axId val="1011789800"/>
      </c:barChart>
      <c:lineChart>
        <c:grouping val="standard"/>
        <c:varyColors val="0"/>
        <c:ser>
          <c:idx val="3"/>
          <c:order val="3"/>
          <c:tx>
            <c:strRef>
              <c:f>'FP&amp;A Monthly'!$A$154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'FP&amp;A Monthly'!$D$154:$R$154</c:f>
              <c:numCache>
                <c:formatCode>_-* #,##0_-;\(#,##0\)_-;_-* "-"_-;_-@_-</c:formatCode>
                <c:ptCount val="15"/>
                <c:pt idx="0">
                  <c:v>5817.2183292903192</c:v>
                </c:pt>
                <c:pt idx="1">
                  <c:v>9319.5167099675618</c:v>
                </c:pt>
                <c:pt idx="2">
                  <c:v>11432.346151608515</c:v>
                </c:pt>
                <c:pt idx="3">
                  <c:v>16151.232050503944</c:v>
                </c:pt>
                <c:pt idx="4">
                  <c:v>22469.566748167417</c:v>
                </c:pt>
                <c:pt idx="5">
                  <c:v>28142.656195438387</c:v>
                </c:pt>
                <c:pt idx="6">
                  <c:v>33900.518349981678</c:v>
                </c:pt>
                <c:pt idx="7">
                  <c:v>42105.406560188392</c:v>
                </c:pt>
                <c:pt idx="8">
                  <c:v>50725.63672051797</c:v>
                </c:pt>
                <c:pt idx="9">
                  <c:v>62294.489226561025</c:v>
                </c:pt>
                <c:pt idx="10">
                  <c:v>72912.673129021146</c:v>
                </c:pt>
                <c:pt idx="11">
                  <c:v>81068.598351692883</c:v>
                </c:pt>
                <c:pt idx="12">
                  <c:v>96031.180315637495</c:v>
                </c:pt>
                <c:pt idx="13">
                  <c:v>107538.537554168</c:v>
                </c:pt>
                <c:pt idx="14">
                  <c:v>121872.69579378069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9-4D74-9AF2-DD3751B2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83144"/>
        <c:axId val="855886024"/>
      </c:lineChart>
      <c:dateAx>
        <c:axId val="1011793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789800"/>
        <c:crosses val="autoZero"/>
        <c:auto val="1"/>
        <c:lblOffset val="100"/>
        <c:baseTimeUnit val="months"/>
      </c:dateAx>
      <c:valAx>
        <c:axId val="1011789800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793040"/>
        <c:crosses val="autoZero"/>
        <c:crossBetween val="between"/>
      </c:valAx>
      <c:valAx>
        <c:axId val="855886024"/>
        <c:scaling>
          <c:orientation val="minMax"/>
        </c:scaling>
        <c:delete val="0"/>
        <c:axPos val="r"/>
        <c:numFmt formatCode="_-* #,##0_-;\(#,##0\)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883144"/>
        <c:crosses val="max"/>
        <c:crossBetween val="between"/>
      </c:valAx>
      <c:catAx>
        <c:axId val="855883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55886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MANUFACTURING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'FP&amp;A Monthly'!$A$157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Monthly'!$D$157:$R$157</c:f>
              <c:numCache>
                <c:formatCode>_-* #,##0_-;\(#,##0\)_-;_-* "-"_-;_-@_-</c:formatCode>
                <c:ptCount val="15"/>
                <c:pt idx="0">
                  <c:v>7292.25</c:v>
                </c:pt>
                <c:pt idx="1">
                  <c:v>13126.050000000001</c:v>
                </c:pt>
                <c:pt idx="2">
                  <c:v>13782.352500000001</c:v>
                </c:pt>
                <c:pt idx="3">
                  <c:v>14471.470125000002</c:v>
                </c:pt>
                <c:pt idx="4">
                  <c:v>15195.043631250002</c:v>
                </c:pt>
                <c:pt idx="5">
                  <c:v>16714.547994375003</c:v>
                </c:pt>
                <c:pt idx="6">
                  <c:v>18386.002793812506</c:v>
                </c:pt>
                <c:pt idx="7">
                  <c:v>20224.603073193757</c:v>
                </c:pt>
                <c:pt idx="8">
                  <c:v>20629.095134657633</c:v>
                </c:pt>
                <c:pt idx="9">
                  <c:v>21041.677037350786</c:v>
                </c:pt>
                <c:pt idx="10">
                  <c:v>22093.760889218327</c:v>
                </c:pt>
                <c:pt idx="11">
                  <c:v>23198.448933679243</c:v>
                </c:pt>
                <c:pt idx="12">
                  <c:v>24358.371380363205</c:v>
                </c:pt>
                <c:pt idx="13">
                  <c:v>25576.289949381367</c:v>
                </c:pt>
                <c:pt idx="14">
                  <c:v>26855.104446850437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9F3-8344-878E42844C33}"/>
            </c:ext>
          </c:extLst>
        </c:ser>
        <c:ser>
          <c:idx val="1"/>
          <c:order val="1"/>
          <c:tx>
            <c:strRef>
              <c:f>'FP&amp;A Monthly'!$A$158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Monthly'!$D$158:$R$158</c:f>
              <c:numCache>
                <c:formatCode>_-* #,##0_-;\(#,##0\)_-;_-* "-"_-;_-@_-</c:formatCode>
                <c:ptCount val="15"/>
                <c:pt idx="0">
                  <c:v>255.22875000000002</c:v>
                </c:pt>
                <c:pt idx="1">
                  <c:v>459.4117500000001</c:v>
                </c:pt>
                <c:pt idx="2">
                  <c:v>482.38233750000006</c:v>
                </c:pt>
                <c:pt idx="3">
                  <c:v>506.50145437500009</c:v>
                </c:pt>
                <c:pt idx="4">
                  <c:v>531.82652709375009</c:v>
                </c:pt>
                <c:pt idx="5">
                  <c:v>585.00917980312522</c:v>
                </c:pt>
                <c:pt idx="6">
                  <c:v>643.5100977834378</c:v>
                </c:pt>
                <c:pt idx="7">
                  <c:v>707.86110756178152</c:v>
                </c:pt>
                <c:pt idx="8">
                  <c:v>722.01832971301724</c:v>
                </c:pt>
                <c:pt idx="9">
                  <c:v>736.45869630727759</c:v>
                </c:pt>
                <c:pt idx="10">
                  <c:v>773.28163112264156</c:v>
                </c:pt>
                <c:pt idx="11">
                  <c:v>811.94571267877359</c:v>
                </c:pt>
                <c:pt idx="12">
                  <c:v>852.54299831271226</c:v>
                </c:pt>
                <c:pt idx="13">
                  <c:v>895.1701482283479</c:v>
                </c:pt>
                <c:pt idx="14">
                  <c:v>939.92865563976534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3-49F3-8344-878E42844C33}"/>
            </c:ext>
          </c:extLst>
        </c:ser>
        <c:ser>
          <c:idx val="2"/>
          <c:order val="2"/>
          <c:tx>
            <c:strRef>
              <c:f>'FP&amp;A Monthly'!$A$159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Monthly'!$D$159:$R$159</c:f>
              <c:numCache>
                <c:formatCode>_-* #,##0_-;\(#,##0\)_-;_-* "-"_-;_-@_-</c:formatCode>
                <c:ptCount val="15"/>
                <c:pt idx="0">
                  <c:v>21.876750000000001</c:v>
                </c:pt>
                <c:pt idx="1">
                  <c:v>39.378150000000005</c:v>
                </c:pt>
                <c:pt idx="2">
                  <c:v>41.347057500000005</c:v>
                </c:pt>
                <c:pt idx="3">
                  <c:v>43.414410375000003</c:v>
                </c:pt>
                <c:pt idx="4">
                  <c:v>45.585130893750005</c:v>
                </c:pt>
                <c:pt idx="5">
                  <c:v>50.14364398312501</c:v>
                </c:pt>
                <c:pt idx="6">
                  <c:v>55.158008381437519</c:v>
                </c:pt>
                <c:pt idx="7">
                  <c:v>60.673809219581273</c:v>
                </c:pt>
                <c:pt idx="8">
                  <c:v>61.887285403972903</c:v>
                </c:pt>
                <c:pt idx="9">
                  <c:v>63.125031112052362</c:v>
                </c:pt>
                <c:pt idx="10">
                  <c:v>66.281282667654978</c:v>
                </c:pt>
                <c:pt idx="11">
                  <c:v>69.595346801037735</c:v>
                </c:pt>
                <c:pt idx="12">
                  <c:v>73.075114141089614</c:v>
                </c:pt>
                <c:pt idx="13">
                  <c:v>76.7288698481441</c:v>
                </c:pt>
                <c:pt idx="14">
                  <c:v>80.565313340551313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3-49F3-8344-878E4284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549784"/>
        <c:axId val="1217551584"/>
      </c:barChart>
      <c:lineChart>
        <c:grouping val="standard"/>
        <c:varyColors val="0"/>
        <c:ser>
          <c:idx val="3"/>
          <c:order val="3"/>
          <c:tx>
            <c:strRef>
              <c:f>'FP&amp;A Monthly'!$A$160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5-4F6F-8310-594A14F84EF1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5-4F6F-8310-594A14F84EF1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5-4F6F-8310-594A14F84EF1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5-4F6F-8310-594A14F84EF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5-4F6F-8310-594A14F84EF1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5-4F6F-8310-594A14F84EF1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5-4F6F-8310-594A14F84EF1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5-4F6F-8310-594A14F84EF1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5-4F6F-8310-594A14F84EF1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5-4F6F-8310-594A14F84EF1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A5-4F6F-8310-594A14F84EF1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A5-4F6F-8310-594A14F84EF1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A5-4F6F-8310-594A14F84EF1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A5-4F6F-8310-594A14F84EF1}"/>
                </c:ext>
              </c:extLst>
            </c:dLbl>
            <c:spPr>
              <a:solidFill>
                <a:schemeClr val="tx2">
                  <a:lumMod val="20000"/>
                  <a:lumOff val="80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Monthly'!$D$160:$R$160</c:f>
              <c:numCache>
                <c:formatCode>_-* #,##0_-;\(#,##0\)_-;_-* "-"_-;_-@_-</c:formatCode>
                <c:ptCount val="15"/>
                <c:pt idx="0">
                  <c:v>7015.1444999999994</c:v>
                </c:pt>
                <c:pt idx="1">
                  <c:v>12627.260100000001</c:v>
                </c:pt>
                <c:pt idx="2">
                  <c:v>13258.623105000002</c:v>
                </c:pt>
                <c:pt idx="3">
                  <c:v>13921.554260250001</c:v>
                </c:pt>
                <c:pt idx="4">
                  <c:v>14617.631973262502</c:v>
                </c:pt>
                <c:pt idx="5">
                  <c:v>16079.395170588754</c:v>
                </c:pt>
                <c:pt idx="6">
                  <c:v>17687.334687647632</c:v>
                </c:pt>
                <c:pt idx="7">
                  <c:v>19456.068156412395</c:v>
                </c:pt>
                <c:pt idx="8">
                  <c:v>19845.189519540643</c:v>
                </c:pt>
                <c:pt idx="9">
                  <c:v>20242.093309931457</c:v>
                </c:pt>
                <c:pt idx="10">
                  <c:v>21254.197975428029</c:v>
                </c:pt>
                <c:pt idx="11">
                  <c:v>22316.907874199431</c:v>
                </c:pt>
                <c:pt idx="12">
                  <c:v>23432.753267909404</c:v>
                </c:pt>
                <c:pt idx="13">
                  <c:v>24604.390931304879</c:v>
                </c:pt>
                <c:pt idx="14">
                  <c:v>25834.610477870123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F6F-8310-594A14F8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549064"/>
        <c:axId val="1217548344"/>
      </c:lineChart>
      <c:dateAx>
        <c:axId val="1217549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51584"/>
        <c:crosses val="autoZero"/>
        <c:auto val="1"/>
        <c:lblOffset val="100"/>
        <c:baseTimeUnit val="months"/>
      </c:dateAx>
      <c:valAx>
        <c:axId val="1217551584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49784"/>
        <c:crosses val="autoZero"/>
        <c:crossBetween val="between"/>
      </c:valAx>
      <c:valAx>
        <c:axId val="1217548344"/>
        <c:scaling>
          <c:orientation val="minMax"/>
        </c:scaling>
        <c:delete val="0"/>
        <c:axPos val="r"/>
        <c:numFmt formatCode="_-* #,##0_-;\(#,##0\)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49064"/>
        <c:crosses val="max"/>
        <c:crossBetween val="between"/>
      </c:valAx>
      <c:dateAx>
        <c:axId val="1217549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7548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INCOME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'FP&amp;A Monthly'!$A$162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Monthly'!$D$162:$R$162</c:f>
              <c:numCache>
                <c:formatCode>_-* #,##0_-;\(#,##0\)_-;_-* "-"_-;_-@_-</c:formatCode>
                <c:ptCount val="15"/>
                <c:pt idx="0">
                  <c:v>30277.422000000002</c:v>
                </c:pt>
                <c:pt idx="1">
                  <c:v>54499.359600000003</c:v>
                </c:pt>
                <c:pt idx="2">
                  <c:v>71530.409474999993</c:v>
                </c:pt>
                <c:pt idx="3">
                  <c:v>75106.92994875001</c:v>
                </c:pt>
                <c:pt idx="4">
                  <c:v>78862.276446187519</c:v>
                </c:pt>
                <c:pt idx="5">
                  <c:v>86748.504090806266</c:v>
                </c:pt>
                <c:pt idx="6">
                  <c:v>95423.354499886904</c:v>
                </c:pt>
                <c:pt idx="7">
                  <c:v>104965.6899498756</c:v>
                </c:pt>
                <c:pt idx="8">
                  <c:v>107065.00374887312</c:v>
                </c:pt>
                <c:pt idx="9">
                  <c:v>109206.30382385058</c:v>
                </c:pt>
                <c:pt idx="10">
                  <c:v>114666.61901504312</c:v>
                </c:pt>
                <c:pt idx="11">
                  <c:v>120399.94996579527</c:v>
                </c:pt>
                <c:pt idx="12">
                  <c:v>126419.94746408504</c:v>
                </c:pt>
                <c:pt idx="13">
                  <c:v>132740.94483728928</c:v>
                </c:pt>
                <c:pt idx="14">
                  <c:v>139377.99207915374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B41-BCB9-EDBA9A608649}"/>
            </c:ext>
          </c:extLst>
        </c:ser>
        <c:ser>
          <c:idx val="1"/>
          <c:order val="1"/>
          <c:tx>
            <c:strRef>
              <c:f>'FP&amp;A Monthly'!$A$163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Monthly'!$D$163:$R$163</c:f>
              <c:numCache>
                <c:formatCode>_-* #,##0_-;\(#,##0\)_-;_-* "-"_-;_-@_-</c:formatCode>
                <c:ptCount val="15"/>
                <c:pt idx="0">
                  <c:v>13624.839899999999</c:v>
                </c:pt>
                <c:pt idx="1">
                  <c:v>24524.71182</c:v>
                </c:pt>
                <c:pt idx="2">
                  <c:v>32188.684263749994</c:v>
                </c:pt>
                <c:pt idx="3">
                  <c:v>33798.118476937503</c:v>
                </c:pt>
                <c:pt idx="4">
                  <c:v>35488.024400784379</c:v>
                </c:pt>
                <c:pt idx="5">
                  <c:v>39036.826840862814</c:v>
                </c:pt>
                <c:pt idx="6">
                  <c:v>42940.509524949106</c:v>
                </c:pt>
                <c:pt idx="7">
                  <c:v>47234.560477444014</c:v>
                </c:pt>
                <c:pt idx="8">
                  <c:v>48179.251686992895</c:v>
                </c:pt>
                <c:pt idx="9">
                  <c:v>49142.836720732761</c:v>
                </c:pt>
                <c:pt idx="10">
                  <c:v>51599.978556769398</c:v>
                </c:pt>
                <c:pt idx="11">
                  <c:v>54179.977484607865</c:v>
                </c:pt>
                <c:pt idx="12">
                  <c:v>56888.976358838263</c:v>
                </c:pt>
                <c:pt idx="13">
                  <c:v>59733.425176780176</c:v>
                </c:pt>
                <c:pt idx="14">
                  <c:v>62720.096435619183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B41-BCB9-EDBA9A608649}"/>
            </c:ext>
          </c:extLst>
        </c:ser>
        <c:ser>
          <c:idx val="2"/>
          <c:order val="2"/>
          <c:tx>
            <c:strRef>
              <c:f>'FP&amp;A Monthly'!$A$164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Monthly'!$D$164:$R$164</c:f>
              <c:numCache>
                <c:formatCode>_-* #,##0_-;\(#,##0\)_-;_-* "-"_-;_-@_-</c:formatCode>
                <c:ptCount val="15"/>
                <c:pt idx="0">
                  <c:v>4238.839079999997</c:v>
                </c:pt>
                <c:pt idx="1">
                  <c:v>7629.9103439999972</c:v>
                </c:pt>
                <c:pt idx="2">
                  <c:v>10014.257326499997</c:v>
                </c:pt>
                <c:pt idx="3">
                  <c:v>10514.970192825002</c:v>
                </c:pt>
                <c:pt idx="4">
                  <c:v>11040.718702466249</c:v>
                </c:pt>
                <c:pt idx="5">
                  <c:v>12144.790572712873</c:v>
                </c:pt>
                <c:pt idx="6">
                  <c:v>13359.269629984163</c:v>
                </c:pt>
                <c:pt idx="7">
                  <c:v>14695.196592982586</c:v>
                </c:pt>
                <c:pt idx="8">
                  <c:v>14989.100524842228</c:v>
                </c:pt>
                <c:pt idx="9">
                  <c:v>15288.882535339075</c:v>
                </c:pt>
                <c:pt idx="10">
                  <c:v>16053.326662106037</c:v>
                </c:pt>
                <c:pt idx="11">
                  <c:v>16855.992995211331</c:v>
                </c:pt>
                <c:pt idx="12">
                  <c:v>17698.792644971894</c:v>
                </c:pt>
                <c:pt idx="13">
                  <c:v>18583.732277220501</c:v>
                </c:pt>
                <c:pt idx="14">
                  <c:v>19512.918891081517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B41-BCB9-EDBA9A608649}"/>
            </c:ext>
          </c:extLst>
        </c:ser>
        <c:ser>
          <c:idx val="3"/>
          <c:order val="3"/>
          <c:tx>
            <c:strRef>
              <c:f>'FP&amp;A Monthly'!$A$165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Monthly'!$D$165:$R$165</c:f>
              <c:numCache>
                <c:formatCode>_-* #,##0_-;\(#,##0\)_-;_-* "-"_-;_-@_-</c:formatCode>
                <c:ptCount val="15"/>
                <c:pt idx="0">
                  <c:v>2321.1069679999973</c:v>
                </c:pt>
                <c:pt idx="1">
                  <c:v>5876.0513261837823</c:v>
                </c:pt>
                <c:pt idx="2">
                  <c:v>7902.7462613087819</c:v>
                </c:pt>
                <c:pt idx="3">
                  <c:v>8328.3521976850352</c:v>
                </c:pt>
                <c:pt idx="4">
                  <c:v>8775.2384308800956</c:v>
                </c:pt>
                <c:pt idx="5">
                  <c:v>9713.6995205897256</c:v>
                </c:pt>
                <c:pt idx="6">
                  <c:v>10746.006719270323</c:v>
                </c:pt>
                <c:pt idx="7">
                  <c:v>11881.544637818983</c:v>
                </c:pt>
                <c:pt idx="8">
                  <c:v>12131.362979899677</c:v>
                </c:pt>
                <c:pt idx="9">
                  <c:v>12386.177688821997</c:v>
                </c:pt>
                <c:pt idx="10">
                  <c:v>12079.705196573916</c:v>
                </c:pt>
                <c:pt idx="11">
                  <c:v>12761.971579713416</c:v>
                </c:pt>
                <c:pt idx="12">
                  <c:v>13478.351282009895</c:v>
                </c:pt>
                <c:pt idx="13">
                  <c:v>14230.54996942121</c:v>
                </c:pt>
                <c:pt idx="14">
                  <c:v>15020.358591203074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B41-BCB9-EDBA9A60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24136"/>
        <c:axId val="1003829536"/>
      </c:areaChart>
      <c:dateAx>
        <c:axId val="1003824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829536"/>
        <c:crosses val="autoZero"/>
        <c:auto val="1"/>
        <c:lblOffset val="100"/>
        <c:baseTimeUnit val="months"/>
      </c:dateAx>
      <c:valAx>
        <c:axId val="1003829536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82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CASHFLOW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'FP&amp;A Monthly'!$A$151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Monthly'!$D$151:$R$151</c:f>
              <c:numCache>
                <c:formatCode>_-* #,##0_-;\(#,##0\)_-;_-* "-"_-;_-@_-</c:formatCode>
                <c:ptCount val="15"/>
                <c:pt idx="0">
                  <c:v>543.71832929031916</c:v>
                </c:pt>
                <c:pt idx="1">
                  <c:v>1502.2983806772434</c:v>
                </c:pt>
                <c:pt idx="2">
                  <c:v>6112.8294416409535</c:v>
                </c:pt>
                <c:pt idx="3">
                  <c:v>8718.8858988954289</c:v>
                </c:pt>
                <c:pt idx="4">
                  <c:v>10318.334697663471</c:v>
                </c:pt>
                <c:pt idx="5">
                  <c:v>9673.0894472709697</c:v>
                </c:pt>
                <c:pt idx="6">
                  <c:v>9757.862154543287</c:v>
                </c:pt>
                <c:pt idx="7">
                  <c:v>12204.888210206713</c:v>
                </c:pt>
                <c:pt idx="8">
                  <c:v>12620.230160329576</c:v>
                </c:pt>
                <c:pt idx="9">
                  <c:v>14568.852506043057</c:v>
                </c:pt>
                <c:pt idx="10">
                  <c:v>12618.183902460121</c:v>
                </c:pt>
                <c:pt idx="11">
                  <c:v>10155.925222671736</c:v>
                </c:pt>
                <c:pt idx="12">
                  <c:v>16962.58196394462</c:v>
                </c:pt>
                <c:pt idx="13">
                  <c:v>13507.3572385305</c:v>
                </c:pt>
                <c:pt idx="14">
                  <c:v>16334.158239612691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B-4C79-A089-D8428DC0FF4A}"/>
            </c:ext>
          </c:extLst>
        </c:ser>
        <c:ser>
          <c:idx val="1"/>
          <c:order val="1"/>
          <c:tx>
            <c:strRef>
              <c:f>'FP&amp;A Monthly'!$A$152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Monthly'!$D$152:$R$152</c:f>
              <c:numCache>
                <c:formatCode>_-* #,##0_-;\(#,##0\)_-;_-* "-"_-;_-@_-</c:formatCode>
                <c:ptCount val="15"/>
                <c:pt idx="0">
                  <c:v>0</c:v>
                </c:pt>
                <c:pt idx="1">
                  <c:v>-26000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B-4C79-A089-D8428DC0FF4A}"/>
            </c:ext>
          </c:extLst>
        </c:ser>
        <c:ser>
          <c:idx val="2"/>
          <c:order val="2"/>
          <c:tx>
            <c:strRef>
              <c:f>'FP&amp;A Monthly'!$A$153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Monthly'!$D$153:$R$153</c:f>
              <c:numCache>
                <c:formatCode>_-* #,##0_-;\(#,##0\)_-;_-* "-"_-;_-@_-</c:formatCode>
                <c:ptCount val="15"/>
                <c:pt idx="0">
                  <c:v>-2000</c:v>
                </c:pt>
                <c:pt idx="1">
                  <c:v>28000</c:v>
                </c:pt>
                <c:pt idx="2">
                  <c:v>-4000</c:v>
                </c:pt>
                <c:pt idx="3">
                  <c:v>-4000</c:v>
                </c:pt>
                <c:pt idx="4">
                  <c:v>-4000</c:v>
                </c:pt>
                <c:pt idx="5">
                  <c:v>-4000</c:v>
                </c:pt>
                <c:pt idx="6">
                  <c:v>-4000</c:v>
                </c:pt>
                <c:pt idx="7">
                  <c:v>-4000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-2000</c:v>
                </c:pt>
                <c:pt idx="14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B-4C79-A089-D8428DC0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793040"/>
        <c:axId val="1011789800"/>
      </c:barChart>
      <c:lineChart>
        <c:grouping val="standard"/>
        <c:varyColors val="0"/>
        <c:ser>
          <c:idx val="3"/>
          <c:order val="3"/>
          <c:tx>
            <c:strRef>
              <c:f>'FP&amp;A Monthly'!$A$154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'FP&amp;A Monthly'!$D$154:$R$154</c:f>
              <c:numCache>
                <c:formatCode>_-* #,##0_-;\(#,##0\)_-;_-* "-"_-;_-@_-</c:formatCode>
                <c:ptCount val="15"/>
                <c:pt idx="0">
                  <c:v>5817.2183292903192</c:v>
                </c:pt>
                <c:pt idx="1">
                  <c:v>9319.5167099675618</c:v>
                </c:pt>
                <c:pt idx="2">
                  <c:v>11432.346151608515</c:v>
                </c:pt>
                <c:pt idx="3">
                  <c:v>16151.232050503944</c:v>
                </c:pt>
                <c:pt idx="4">
                  <c:v>22469.566748167417</c:v>
                </c:pt>
                <c:pt idx="5">
                  <c:v>28142.656195438387</c:v>
                </c:pt>
                <c:pt idx="6">
                  <c:v>33900.518349981678</c:v>
                </c:pt>
                <c:pt idx="7">
                  <c:v>42105.406560188392</c:v>
                </c:pt>
                <c:pt idx="8">
                  <c:v>50725.63672051797</c:v>
                </c:pt>
                <c:pt idx="9">
                  <c:v>62294.489226561025</c:v>
                </c:pt>
                <c:pt idx="10">
                  <c:v>72912.673129021146</c:v>
                </c:pt>
                <c:pt idx="11">
                  <c:v>81068.598351692883</c:v>
                </c:pt>
                <c:pt idx="12">
                  <c:v>96031.180315637495</c:v>
                </c:pt>
                <c:pt idx="13">
                  <c:v>107538.537554168</c:v>
                </c:pt>
                <c:pt idx="14">
                  <c:v>121872.69579378069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B-4C79-A089-D8428DC0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83144"/>
        <c:axId val="855886024"/>
      </c:lineChart>
      <c:dateAx>
        <c:axId val="1011793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789800"/>
        <c:crosses val="autoZero"/>
        <c:auto val="1"/>
        <c:lblOffset val="100"/>
        <c:baseTimeUnit val="months"/>
      </c:dateAx>
      <c:valAx>
        <c:axId val="1011789800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793040"/>
        <c:crosses val="autoZero"/>
        <c:crossBetween val="between"/>
      </c:valAx>
      <c:valAx>
        <c:axId val="855886024"/>
        <c:scaling>
          <c:orientation val="minMax"/>
        </c:scaling>
        <c:delete val="0"/>
        <c:axPos val="r"/>
        <c:numFmt formatCode="_-* #,##0_-;\(#,##0\)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883144"/>
        <c:crosses val="max"/>
        <c:crossBetween val="between"/>
      </c:valAx>
      <c:catAx>
        <c:axId val="855883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55886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INCOME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'FP&amp;A Monthly'!$A$162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Monthly'!$D$162:$R$162</c:f>
              <c:numCache>
                <c:formatCode>_-* #,##0_-;\(#,##0\)_-;_-* "-"_-;_-@_-</c:formatCode>
                <c:ptCount val="15"/>
                <c:pt idx="0">
                  <c:v>30277.422000000002</c:v>
                </c:pt>
                <c:pt idx="1">
                  <c:v>54499.359600000003</c:v>
                </c:pt>
                <c:pt idx="2">
                  <c:v>71530.409474999993</c:v>
                </c:pt>
                <c:pt idx="3">
                  <c:v>75106.92994875001</c:v>
                </c:pt>
                <c:pt idx="4">
                  <c:v>78862.276446187519</c:v>
                </c:pt>
                <c:pt idx="5">
                  <c:v>86748.504090806266</c:v>
                </c:pt>
                <c:pt idx="6">
                  <c:v>95423.354499886904</c:v>
                </c:pt>
                <c:pt idx="7">
                  <c:v>104965.6899498756</c:v>
                </c:pt>
                <c:pt idx="8">
                  <c:v>107065.00374887312</c:v>
                </c:pt>
                <c:pt idx="9">
                  <c:v>109206.30382385058</c:v>
                </c:pt>
                <c:pt idx="10">
                  <c:v>114666.61901504312</c:v>
                </c:pt>
                <c:pt idx="11">
                  <c:v>120399.94996579527</c:v>
                </c:pt>
                <c:pt idx="12">
                  <c:v>126419.94746408504</c:v>
                </c:pt>
                <c:pt idx="13">
                  <c:v>132740.94483728928</c:v>
                </c:pt>
                <c:pt idx="14">
                  <c:v>139377.99207915374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409-83E0-CFEBEC33D058}"/>
            </c:ext>
          </c:extLst>
        </c:ser>
        <c:ser>
          <c:idx val="1"/>
          <c:order val="1"/>
          <c:tx>
            <c:strRef>
              <c:f>'FP&amp;A Monthly'!$A$163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Monthly'!$D$163:$R$163</c:f>
              <c:numCache>
                <c:formatCode>_-* #,##0_-;\(#,##0\)_-;_-* "-"_-;_-@_-</c:formatCode>
                <c:ptCount val="15"/>
                <c:pt idx="0">
                  <c:v>13624.839899999999</c:v>
                </c:pt>
                <c:pt idx="1">
                  <c:v>24524.71182</c:v>
                </c:pt>
                <c:pt idx="2">
                  <c:v>32188.684263749994</c:v>
                </c:pt>
                <c:pt idx="3">
                  <c:v>33798.118476937503</c:v>
                </c:pt>
                <c:pt idx="4">
                  <c:v>35488.024400784379</c:v>
                </c:pt>
                <c:pt idx="5">
                  <c:v>39036.826840862814</c:v>
                </c:pt>
                <c:pt idx="6">
                  <c:v>42940.509524949106</c:v>
                </c:pt>
                <c:pt idx="7">
                  <c:v>47234.560477444014</c:v>
                </c:pt>
                <c:pt idx="8">
                  <c:v>48179.251686992895</c:v>
                </c:pt>
                <c:pt idx="9">
                  <c:v>49142.836720732761</c:v>
                </c:pt>
                <c:pt idx="10">
                  <c:v>51599.978556769398</c:v>
                </c:pt>
                <c:pt idx="11">
                  <c:v>54179.977484607865</c:v>
                </c:pt>
                <c:pt idx="12">
                  <c:v>56888.976358838263</c:v>
                </c:pt>
                <c:pt idx="13">
                  <c:v>59733.425176780176</c:v>
                </c:pt>
                <c:pt idx="14">
                  <c:v>62720.096435619183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409-83E0-CFEBEC33D058}"/>
            </c:ext>
          </c:extLst>
        </c:ser>
        <c:ser>
          <c:idx val="2"/>
          <c:order val="2"/>
          <c:tx>
            <c:strRef>
              <c:f>'FP&amp;A Monthly'!$A$164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Monthly'!$D$164:$R$164</c:f>
              <c:numCache>
                <c:formatCode>_-* #,##0_-;\(#,##0\)_-;_-* "-"_-;_-@_-</c:formatCode>
                <c:ptCount val="15"/>
                <c:pt idx="0">
                  <c:v>4238.839079999997</c:v>
                </c:pt>
                <c:pt idx="1">
                  <c:v>7629.9103439999972</c:v>
                </c:pt>
                <c:pt idx="2">
                  <c:v>10014.257326499997</c:v>
                </c:pt>
                <c:pt idx="3">
                  <c:v>10514.970192825002</c:v>
                </c:pt>
                <c:pt idx="4">
                  <c:v>11040.718702466249</c:v>
                </c:pt>
                <c:pt idx="5">
                  <c:v>12144.790572712873</c:v>
                </c:pt>
                <c:pt idx="6">
                  <c:v>13359.269629984163</c:v>
                </c:pt>
                <c:pt idx="7">
                  <c:v>14695.196592982586</c:v>
                </c:pt>
                <c:pt idx="8">
                  <c:v>14989.100524842228</c:v>
                </c:pt>
                <c:pt idx="9">
                  <c:v>15288.882535339075</c:v>
                </c:pt>
                <c:pt idx="10">
                  <c:v>16053.326662106037</c:v>
                </c:pt>
                <c:pt idx="11">
                  <c:v>16855.992995211331</c:v>
                </c:pt>
                <c:pt idx="12">
                  <c:v>17698.792644971894</c:v>
                </c:pt>
                <c:pt idx="13">
                  <c:v>18583.732277220501</c:v>
                </c:pt>
                <c:pt idx="14">
                  <c:v>19512.918891081517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409-83E0-CFEBEC33D058}"/>
            </c:ext>
          </c:extLst>
        </c:ser>
        <c:ser>
          <c:idx val="3"/>
          <c:order val="3"/>
          <c:tx>
            <c:strRef>
              <c:f>'FP&amp;A Monthly'!$A$165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Monthly'!$D$165:$R$165</c:f>
              <c:numCache>
                <c:formatCode>_-* #,##0_-;\(#,##0\)_-;_-* "-"_-;_-@_-</c:formatCode>
                <c:ptCount val="15"/>
                <c:pt idx="0">
                  <c:v>2321.1069679999973</c:v>
                </c:pt>
                <c:pt idx="1">
                  <c:v>5876.0513261837823</c:v>
                </c:pt>
                <c:pt idx="2">
                  <c:v>7902.7462613087819</c:v>
                </c:pt>
                <c:pt idx="3">
                  <c:v>8328.3521976850352</c:v>
                </c:pt>
                <c:pt idx="4">
                  <c:v>8775.2384308800956</c:v>
                </c:pt>
                <c:pt idx="5">
                  <c:v>9713.6995205897256</c:v>
                </c:pt>
                <c:pt idx="6">
                  <c:v>10746.006719270323</c:v>
                </c:pt>
                <c:pt idx="7">
                  <c:v>11881.544637818983</c:v>
                </c:pt>
                <c:pt idx="8">
                  <c:v>12131.362979899677</c:v>
                </c:pt>
                <c:pt idx="9">
                  <c:v>12386.177688821997</c:v>
                </c:pt>
                <c:pt idx="10">
                  <c:v>12079.705196573916</c:v>
                </c:pt>
                <c:pt idx="11">
                  <c:v>12761.971579713416</c:v>
                </c:pt>
                <c:pt idx="12">
                  <c:v>13478.351282009895</c:v>
                </c:pt>
                <c:pt idx="13">
                  <c:v>14230.54996942121</c:v>
                </c:pt>
                <c:pt idx="14">
                  <c:v>15020.358591203074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8-4409-83E0-CFEBEC33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24136"/>
        <c:axId val="1003829536"/>
      </c:areaChart>
      <c:dateAx>
        <c:axId val="1003824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829536"/>
        <c:crosses val="autoZero"/>
        <c:auto val="1"/>
        <c:lblOffset val="100"/>
        <c:baseTimeUnit val="months"/>
      </c:dateAx>
      <c:valAx>
        <c:axId val="1003829536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82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MANUFACTURING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'FP&amp;A Monthly'!$A$157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Monthly'!$D$157:$R$157</c:f>
              <c:numCache>
                <c:formatCode>_-* #,##0_-;\(#,##0\)_-;_-* "-"_-;_-@_-</c:formatCode>
                <c:ptCount val="15"/>
                <c:pt idx="0">
                  <c:v>7292.25</c:v>
                </c:pt>
                <c:pt idx="1">
                  <c:v>13126.050000000001</c:v>
                </c:pt>
                <c:pt idx="2">
                  <c:v>13782.352500000001</c:v>
                </c:pt>
                <c:pt idx="3">
                  <c:v>14471.470125000002</c:v>
                </c:pt>
                <c:pt idx="4">
                  <c:v>15195.043631250002</c:v>
                </c:pt>
                <c:pt idx="5">
                  <c:v>16714.547994375003</c:v>
                </c:pt>
                <c:pt idx="6">
                  <c:v>18386.002793812506</c:v>
                </c:pt>
                <c:pt idx="7">
                  <c:v>20224.603073193757</c:v>
                </c:pt>
                <c:pt idx="8">
                  <c:v>20629.095134657633</c:v>
                </c:pt>
                <c:pt idx="9">
                  <c:v>21041.677037350786</c:v>
                </c:pt>
                <c:pt idx="10">
                  <c:v>22093.760889218327</c:v>
                </c:pt>
                <c:pt idx="11">
                  <c:v>23198.448933679243</c:v>
                </c:pt>
                <c:pt idx="12">
                  <c:v>24358.371380363205</c:v>
                </c:pt>
                <c:pt idx="13">
                  <c:v>25576.289949381367</c:v>
                </c:pt>
                <c:pt idx="14">
                  <c:v>26855.104446850437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ACA-9F58-925262789862}"/>
            </c:ext>
          </c:extLst>
        </c:ser>
        <c:ser>
          <c:idx val="1"/>
          <c:order val="1"/>
          <c:tx>
            <c:strRef>
              <c:f>'FP&amp;A Monthly'!$A$158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Monthly'!$D$158:$R$158</c:f>
              <c:numCache>
                <c:formatCode>_-* #,##0_-;\(#,##0\)_-;_-* "-"_-;_-@_-</c:formatCode>
                <c:ptCount val="15"/>
                <c:pt idx="0">
                  <c:v>255.22875000000002</c:v>
                </c:pt>
                <c:pt idx="1">
                  <c:v>459.4117500000001</c:v>
                </c:pt>
                <c:pt idx="2">
                  <c:v>482.38233750000006</c:v>
                </c:pt>
                <c:pt idx="3">
                  <c:v>506.50145437500009</c:v>
                </c:pt>
                <c:pt idx="4">
                  <c:v>531.82652709375009</c:v>
                </c:pt>
                <c:pt idx="5">
                  <c:v>585.00917980312522</c:v>
                </c:pt>
                <c:pt idx="6">
                  <c:v>643.5100977834378</c:v>
                </c:pt>
                <c:pt idx="7">
                  <c:v>707.86110756178152</c:v>
                </c:pt>
                <c:pt idx="8">
                  <c:v>722.01832971301724</c:v>
                </c:pt>
                <c:pt idx="9">
                  <c:v>736.45869630727759</c:v>
                </c:pt>
                <c:pt idx="10">
                  <c:v>773.28163112264156</c:v>
                </c:pt>
                <c:pt idx="11">
                  <c:v>811.94571267877359</c:v>
                </c:pt>
                <c:pt idx="12">
                  <c:v>852.54299831271226</c:v>
                </c:pt>
                <c:pt idx="13">
                  <c:v>895.1701482283479</c:v>
                </c:pt>
                <c:pt idx="14">
                  <c:v>939.92865563976534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ACA-9F58-925262789862}"/>
            </c:ext>
          </c:extLst>
        </c:ser>
        <c:ser>
          <c:idx val="2"/>
          <c:order val="2"/>
          <c:tx>
            <c:strRef>
              <c:f>'FP&amp;A Monthly'!$A$159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Monthly'!$D$159:$R$159</c:f>
              <c:numCache>
                <c:formatCode>_-* #,##0_-;\(#,##0\)_-;_-* "-"_-;_-@_-</c:formatCode>
                <c:ptCount val="15"/>
                <c:pt idx="0">
                  <c:v>21.876750000000001</c:v>
                </c:pt>
                <c:pt idx="1">
                  <c:v>39.378150000000005</c:v>
                </c:pt>
                <c:pt idx="2">
                  <c:v>41.347057500000005</c:v>
                </c:pt>
                <c:pt idx="3">
                  <c:v>43.414410375000003</c:v>
                </c:pt>
                <c:pt idx="4">
                  <c:v>45.585130893750005</c:v>
                </c:pt>
                <c:pt idx="5">
                  <c:v>50.14364398312501</c:v>
                </c:pt>
                <c:pt idx="6">
                  <c:v>55.158008381437519</c:v>
                </c:pt>
                <c:pt idx="7">
                  <c:v>60.673809219581273</c:v>
                </c:pt>
                <c:pt idx="8">
                  <c:v>61.887285403972903</c:v>
                </c:pt>
                <c:pt idx="9">
                  <c:v>63.125031112052362</c:v>
                </c:pt>
                <c:pt idx="10">
                  <c:v>66.281282667654978</c:v>
                </c:pt>
                <c:pt idx="11">
                  <c:v>69.595346801037735</c:v>
                </c:pt>
                <c:pt idx="12">
                  <c:v>73.075114141089614</c:v>
                </c:pt>
                <c:pt idx="13">
                  <c:v>76.7288698481441</c:v>
                </c:pt>
                <c:pt idx="14">
                  <c:v>80.565313340551313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2-4ACA-9F58-92526278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549784"/>
        <c:axId val="1217551584"/>
      </c:barChart>
      <c:lineChart>
        <c:grouping val="standard"/>
        <c:varyColors val="0"/>
        <c:ser>
          <c:idx val="3"/>
          <c:order val="3"/>
          <c:tx>
            <c:strRef>
              <c:f>'FP&amp;A Monthly'!$A$160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22-4ACA-9F58-925262789862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22-4ACA-9F58-925262789862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22-4ACA-9F58-925262789862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22-4ACA-9F58-925262789862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22-4ACA-9F58-925262789862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22-4ACA-9F58-925262789862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22-4ACA-9F58-925262789862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22-4ACA-9F58-925262789862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22-4ACA-9F58-925262789862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22-4ACA-9F58-925262789862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22-4ACA-9F58-925262789862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22-4ACA-9F58-925262789862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22-4ACA-9F58-925262789862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22-4ACA-9F58-925262789862}"/>
                </c:ext>
              </c:extLst>
            </c:dLbl>
            <c:spPr>
              <a:solidFill>
                <a:schemeClr val="tx2">
                  <a:lumMod val="20000"/>
                  <a:lumOff val="80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'FP&amp;A Monthly'!$D$2:$R$2</c:f>
              <c:numCache>
                <c:formatCode>m/d/yyyy</c:formatCode>
                <c:ptCount val="15"/>
                <c:pt idx="0">
                  <c:v>45382</c:v>
                </c:pt>
                <c:pt idx="1">
                  <c:v>45412</c:v>
                </c:pt>
                <c:pt idx="2">
                  <c:v>45443</c:v>
                </c:pt>
                <c:pt idx="3">
                  <c:v>45473</c:v>
                </c:pt>
                <c:pt idx="4">
                  <c:v>45504</c:v>
                </c:pt>
                <c:pt idx="5">
                  <c:v>45535</c:v>
                </c:pt>
                <c:pt idx="6">
                  <c:v>45565</c:v>
                </c:pt>
                <c:pt idx="7">
                  <c:v>45596</c:v>
                </c:pt>
                <c:pt idx="8">
                  <c:v>45626</c:v>
                </c:pt>
                <c:pt idx="9">
                  <c:v>45657</c:v>
                </c:pt>
                <c:pt idx="10">
                  <c:v>45688</c:v>
                </c:pt>
                <c:pt idx="11">
                  <c:v>45716</c:v>
                </c:pt>
                <c:pt idx="12">
                  <c:v>45747</c:v>
                </c:pt>
                <c:pt idx="13">
                  <c:v>45777</c:v>
                </c:pt>
                <c:pt idx="14">
                  <c:v>45808</c:v>
                </c:pt>
              </c:numCache>
            </c:numRef>
          </c:cat>
          <c:val>
            <c:numRef>
              <c:f>'FP&amp;A Monthly'!$D$160:$R$160</c:f>
              <c:numCache>
                <c:formatCode>_-* #,##0_-;\(#,##0\)_-;_-* "-"_-;_-@_-</c:formatCode>
                <c:ptCount val="15"/>
                <c:pt idx="0">
                  <c:v>7015.1444999999994</c:v>
                </c:pt>
                <c:pt idx="1">
                  <c:v>12627.260100000001</c:v>
                </c:pt>
                <c:pt idx="2">
                  <c:v>13258.623105000002</c:v>
                </c:pt>
                <c:pt idx="3">
                  <c:v>13921.554260250001</c:v>
                </c:pt>
                <c:pt idx="4">
                  <c:v>14617.631973262502</c:v>
                </c:pt>
                <c:pt idx="5">
                  <c:v>16079.395170588754</c:v>
                </c:pt>
                <c:pt idx="6">
                  <c:v>17687.334687647632</c:v>
                </c:pt>
                <c:pt idx="7">
                  <c:v>19456.068156412395</c:v>
                </c:pt>
                <c:pt idx="8">
                  <c:v>19845.189519540643</c:v>
                </c:pt>
                <c:pt idx="9">
                  <c:v>20242.093309931457</c:v>
                </c:pt>
                <c:pt idx="10">
                  <c:v>21254.197975428029</c:v>
                </c:pt>
                <c:pt idx="11">
                  <c:v>22316.907874199431</c:v>
                </c:pt>
                <c:pt idx="12">
                  <c:v>23432.753267909404</c:v>
                </c:pt>
                <c:pt idx="13">
                  <c:v>24604.390931304879</c:v>
                </c:pt>
                <c:pt idx="14">
                  <c:v>25834.610477870123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22-4ACA-9F58-92526278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549064"/>
        <c:axId val="1217548344"/>
      </c:lineChart>
      <c:dateAx>
        <c:axId val="1217549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51584"/>
        <c:crosses val="autoZero"/>
        <c:auto val="1"/>
        <c:lblOffset val="100"/>
        <c:baseTimeUnit val="months"/>
      </c:dateAx>
      <c:valAx>
        <c:axId val="1217551584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49784"/>
        <c:crosses val="autoZero"/>
        <c:crossBetween val="between"/>
      </c:valAx>
      <c:valAx>
        <c:axId val="1217548344"/>
        <c:scaling>
          <c:orientation val="minMax"/>
        </c:scaling>
        <c:delete val="0"/>
        <c:axPos val="r"/>
        <c:numFmt formatCode="_-* #,##0_-;\(#,##0\)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7549064"/>
        <c:crosses val="max"/>
        <c:crossBetween val="between"/>
      </c:valAx>
      <c:dateAx>
        <c:axId val="1217549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7548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170</xdr:row>
      <xdr:rowOff>14287</xdr:rowOff>
    </xdr:from>
    <xdr:to>
      <xdr:col>7</xdr:col>
      <xdr:colOff>752475</xdr:colOff>
      <xdr:row>185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9264B-E8FB-A3DF-9010-C4E20D19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170</xdr:row>
      <xdr:rowOff>19050</xdr:rowOff>
    </xdr:from>
    <xdr:to>
      <xdr:col>13</xdr:col>
      <xdr:colOff>247650</xdr:colOff>
      <xdr:row>185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112F5-CCDD-2E9C-19BF-B2CCE795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170</xdr:row>
      <xdr:rowOff>42862</xdr:rowOff>
    </xdr:from>
    <xdr:to>
      <xdr:col>19</xdr:col>
      <xdr:colOff>152400</xdr:colOff>
      <xdr:row>185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5B01-8A53-4366-1140-69B1F655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44448</xdr:rowOff>
    </xdr:from>
    <xdr:to>
      <xdr:col>13</xdr:col>
      <xdr:colOff>555625</xdr:colOff>
      <xdr:row>33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7B7AB-6E54-4998-8B20-05D1763AF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571501</xdr:colOff>
      <xdr:row>0</xdr:row>
      <xdr:rowOff>28573</xdr:rowOff>
    </xdr:from>
    <xdr:to>
      <xdr:col>27</xdr:col>
      <xdr:colOff>514351</xdr:colOff>
      <xdr:row>33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7A038-F173-4FF0-B48E-5C434173C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471921</xdr:colOff>
      <xdr:row>33</xdr:row>
      <xdr:rowOff>79376</xdr:rowOff>
    </xdr:from>
    <xdr:to>
      <xdr:col>22</xdr:col>
      <xdr:colOff>504209</xdr:colOff>
      <xdr:row>73</xdr:row>
      <xdr:rowOff>185554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936827-6137-4475-8CC9-B609225A4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FA63-24B6-47C1-94C8-B7CE599A42D4}">
  <dimension ref="A1:R166"/>
  <sheetViews>
    <sheetView showGridLines="0" tabSelected="1" workbookViewId="0">
      <pane xSplit="1" ySplit="3" topLeftCell="B4" activePane="bottomRight" state="frozen"/>
      <selection activeCell="L26" sqref="L26"/>
      <selection pane="topRight" activeCell="L26" sqref="L26"/>
      <selection pane="bottomLeft" activeCell="L26" sqref="L26"/>
      <selection pane="bottomRight" activeCell="A2" sqref="A2"/>
    </sheetView>
  </sheetViews>
  <sheetFormatPr defaultRowHeight="15.75" outlineLevelRow="1"/>
  <cols>
    <col min="1" max="1" width="32.7109375" style="1" bestFit="1" customWidth="1"/>
    <col min="2" max="18" width="12.7109375" style="1" customWidth="1"/>
    <col min="19" max="16384" width="9.140625" style="1"/>
  </cols>
  <sheetData>
    <row r="1" spans="1:18">
      <c r="A1" s="69" t="s">
        <v>110</v>
      </c>
      <c r="B1" s="45" t="s">
        <v>12</v>
      </c>
      <c r="C1" s="46"/>
      <c r="D1" s="48" t="s">
        <v>13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>
      <c r="A2" s="70" t="s">
        <v>87</v>
      </c>
      <c r="B2" s="47">
        <v>45322</v>
      </c>
      <c r="C2" s="47">
        <f>EOMONTH(B2,1)</f>
        <v>45351</v>
      </c>
      <c r="D2" s="50">
        <f t="shared" ref="D2:R2" si="0">EOMONTH(C2,1)</f>
        <v>45382</v>
      </c>
      <c r="E2" s="50">
        <f t="shared" si="0"/>
        <v>45412</v>
      </c>
      <c r="F2" s="50">
        <f t="shared" si="0"/>
        <v>45443</v>
      </c>
      <c r="G2" s="50">
        <f t="shared" si="0"/>
        <v>45473</v>
      </c>
      <c r="H2" s="50">
        <f t="shared" si="0"/>
        <v>45504</v>
      </c>
      <c r="I2" s="50">
        <f t="shared" si="0"/>
        <v>45535</v>
      </c>
      <c r="J2" s="50">
        <f t="shared" si="0"/>
        <v>45565</v>
      </c>
      <c r="K2" s="50">
        <f t="shared" si="0"/>
        <v>45596</v>
      </c>
      <c r="L2" s="50">
        <f t="shared" si="0"/>
        <v>45626</v>
      </c>
      <c r="M2" s="50">
        <f t="shared" si="0"/>
        <v>45657</v>
      </c>
      <c r="N2" s="50">
        <f t="shared" si="0"/>
        <v>45688</v>
      </c>
      <c r="O2" s="50">
        <f t="shared" si="0"/>
        <v>45716</v>
      </c>
      <c r="P2" s="50">
        <f t="shared" si="0"/>
        <v>45747</v>
      </c>
      <c r="Q2" s="50">
        <f t="shared" si="0"/>
        <v>45777</v>
      </c>
      <c r="R2" s="50">
        <f t="shared" si="0"/>
        <v>45808</v>
      </c>
    </row>
    <row r="3" spans="1:18">
      <c r="A3" s="42" t="s">
        <v>14</v>
      </c>
      <c r="B3" s="43" t="str">
        <f>B90</f>
        <v>ok</v>
      </c>
      <c r="C3" s="43" t="str">
        <f t="shared" ref="C3:R3" si="1">C90</f>
        <v>ok</v>
      </c>
      <c r="D3" s="43" t="str">
        <f t="shared" si="1"/>
        <v>ok</v>
      </c>
      <c r="E3" s="43" t="str">
        <f t="shared" si="1"/>
        <v>ok</v>
      </c>
      <c r="F3" s="43" t="str">
        <f t="shared" si="1"/>
        <v>ok</v>
      </c>
      <c r="G3" s="43" t="str">
        <f t="shared" si="1"/>
        <v>ok</v>
      </c>
      <c r="H3" s="43" t="str">
        <f t="shared" si="1"/>
        <v>ok</v>
      </c>
      <c r="I3" s="43" t="str">
        <f t="shared" si="1"/>
        <v>ok</v>
      </c>
      <c r="J3" s="43" t="str">
        <f t="shared" si="1"/>
        <v>ok</v>
      </c>
      <c r="K3" s="43" t="str">
        <f t="shared" si="1"/>
        <v>ok</v>
      </c>
      <c r="L3" s="43" t="str">
        <f t="shared" si="1"/>
        <v>ok</v>
      </c>
      <c r="M3" s="43" t="str">
        <f t="shared" si="1"/>
        <v>ok</v>
      </c>
      <c r="N3" s="43" t="str">
        <f t="shared" si="1"/>
        <v>ok</v>
      </c>
      <c r="O3" s="43" t="str">
        <f t="shared" si="1"/>
        <v>ok</v>
      </c>
      <c r="P3" s="43" t="str">
        <f t="shared" si="1"/>
        <v>ok</v>
      </c>
      <c r="Q3" s="43" t="str">
        <f t="shared" si="1"/>
        <v>ok</v>
      </c>
      <c r="R3" s="43" t="str">
        <f t="shared" si="1"/>
        <v>ok</v>
      </c>
    </row>
    <row r="5" spans="1:18">
      <c r="A5" s="49" t="s">
        <v>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outlineLevel="1">
      <c r="A6" s="3" t="s">
        <v>16</v>
      </c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outlineLevel="1">
      <c r="A7" s="6" t="s">
        <v>17</v>
      </c>
      <c r="B7" s="52">
        <v>366</v>
      </c>
      <c r="C7" s="52">
        <v>366</v>
      </c>
      <c r="D7" s="52">
        <v>366</v>
      </c>
      <c r="E7" s="52">
        <v>366</v>
      </c>
      <c r="F7" s="52">
        <v>366</v>
      </c>
      <c r="G7" s="52">
        <v>366</v>
      </c>
      <c r="H7" s="52">
        <v>366</v>
      </c>
      <c r="I7" s="52">
        <v>366</v>
      </c>
      <c r="J7" s="52">
        <v>366</v>
      </c>
      <c r="K7" s="52">
        <v>366</v>
      </c>
      <c r="L7" s="52">
        <v>366</v>
      </c>
      <c r="M7" s="52">
        <v>366</v>
      </c>
      <c r="N7" s="52">
        <v>365</v>
      </c>
      <c r="O7" s="52">
        <v>365</v>
      </c>
      <c r="P7" s="52">
        <v>365</v>
      </c>
      <c r="Q7" s="52">
        <v>365</v>
      </c>
      <c r="R7" s="52">
        <v>365</v>
      </c>
    </row>
    <row r="8" spans="1:18" outlineLevel="1">
      <c r="A8" s="6" t="s">
        <v>18</v>
      </c>
      <c r="B8" s="52">
        <v>31</v>
      </c>
      <c r="C8" s="7">
        <f>C2-B2</f>
        <v>29</v>
      </c>
      <c r="D8" s="7">
        <f t="shared" ref="D8:Q8" si="2">D2-C2</f>
        <v>31</v>
      </c>
      <c r="E8" s="7">
        <f t="shared" si="2"/>
        <v>30</v>
      </c>
      <c r="F8" s="7">
        <f t="shared" si="2"/>
        <v>31</v>
      </c>
      <c r="G8" s="7">
        <f t="shared" si="2"/>
        <v>30</v>
      </c>
      <c r="H8" s="7">
        <f t="shared" si="2"/>
        <v>31</v>
      </c>
      <c r="I8" s="7">
        <f t="shared" si="2"/>
        <v>31</v>
      </c>
      <c r="J8" s="7">
        <f t="shared" si="2"/>
        <v>30</v>
      </c>
      <c r="K8" s="7">
        <f t="shared" si="2"/>
        <v>31</v>
      </c>
      <c r="L8" s="7">
        <f t="shared" si="2"/>
        <v>30</v>
      </c>
      <c r="M8" s="7">
        <f t="shared" si="2"/>
        <v>31</v>
      </c>
      <c r="N8" s="7">
        <f t="shared" si="2"/>
        <v>31</v>
      </c>
      <c r="O8" s="7">
        <f t="shared" si="2"/>
        <v>28</v>
      </c>
      <c r="P8" s="7">
        <f t="shared" si="2"/>
        <v>31</v>
      </c>
      <c r="Q8" s="7">
        <f t="shared" si="2"/>
        <v>30</v>
      </c>
      <c r="R8" s="7">
        <f t="shared" ref="R8" si="3">R2-Q2</f>
        <v>31</v>
      </c>
    </row>
    <row r="9" spans="1:18" outlineLevel="1">
      <c r="A9" s="6" t="s">
        <v>19</v>
      </c>
      <c r="B9" s="7">
        <f>ROUND(B7/MROUND(B8,10),0)</f>
        <v>12</v>
      </c>
      <c r="C9" s="7">
        <f>ROUND(C7/MROUND(C8,10),0)</f>
        <v>12</v>
      </c>
      <c r="D9" s="7">
        <f t="shared" ref="D9:R9" si="4">ROUND(D7/MROUND(D8,10),0)</f>
        <v>12</v>
      </c>
      <c r="E9" s="7">
        <f t="shared" si="4"/>
        <v>12</v>
      </c>
      <c r="F9" s="7">
        <f t="shared" si="4"/>
        <v>12</v>
      </c>
      <c r="G9" s="7">
        <f t="shared" si="4"/>
        <v>12</v>
      </c>
      <c r="H9" s="7">
        <f t="shared" si="4"/>
        <v>12</v>
      </c>
      <c r="I9" s="7">
        <f t="shared" si="4"/>
        <v>12</v>
      </c>
      <c r="J9" s="7">
        <f t="shared" si="4"/>
        <v>12</v>
      </c>
      <c r="K9" s="7">
        <f t="shared" si="4"/>
        <v>12</v>
      </c>
      <c r="L9" s="7">
        <f t="shared" si="4"/>
        <v>12</v>
      </c>
      <c r="M9" s="7">
        <f t="shared" si="4"/>
        <v>12</v>
      </c>
      <c r="N9" s="7">
        <f t="shared" si="4"/>
        <v>12</v>
      </c>
      <c r="O9" s="7">
        <f t="shared" si="4"/>
        <v>12</v>
      </c>
      <c r="P9" s="7">
        <f t="shared" si="4"/>
        <v>12</v>
      </c>
      <c r="Q9" s="7">
        <f t="shared" si="4"/>
        <v>12</v>
      </c>
      <c r="R9" s="7">
        <f t="shared" si="4"/>
        <v>12</v>
      </c>
    </row>
    <row r="10" spans="1:18" outlineLevel="1"/>
    <row r="11" spans="1:18" outlineLevel="1">
      <c r="A11" s="3" t="s">
        <v>20</v>
      </c>
    </row>
    <row r="12" spans="1:18" outlineLevel="1">
      <c r="A12" s="1" t="s">
        <v>92</v>
      </c>
      <c r="C12" s="31">
        <f>((C44-B44)/B44)</f>
        <v>0.41359658050071241</v>
      </c>
      <c r="D12" s="53">
        <v>0.05</v>
      </c>
      <c r="E12" s="53">
        <v>0.8</v>
      </c>
      <c r="F12" s="53">
        <v>0.05</v>
      </c>
      <c r="G12" s="53">
        <v>0.05</v>
      </c>
      <c r="H12" s="53">
        <v>0.05</v>
      </c>
      <c r="I12" s="53">
        <v>0.1</v>
      </c>
      <c r="J12" s="53">
        <v>0.1</v>
      </c>
      <c r="K12" s="53">
        <v>0.1</v>
      </c>
      <c r="L12" s="53">
        <v>0.02</v>
      </c>
      <c r="M12" s="53">
        <v>0.02</v>
      </c>
      <c r="N12" s="53">
        <v>0.05</v>
      </c>
      <c r="O12" s="53">
        <v>0.05</v>
      </c>
      <c r="P12" s="53">
        <v>0.05</v>
      </c>
      <c r="Q12" s="53">
        <v>0.05</v>
      </c>
      <c r="R12" s="53">
        <v>0.05</v>
      </c>
    </row>
    <row r="13" spans="1:18" outlineLevel="1">
      <c r="A13" s="1" t="s">
        <v>2</v>
      </c>
      <c r="B13" s="31">
        <f>-B45/B44</f>
        <v>2.8495827396702627E-2</v>
      </c>
      <c r="C13" s="31">
        <f>-C45/C44</f>
        <v>4.2908567314614829E-2</v>
      </c>
      <c r="D13" s="53">
        <v>3.5000000000000003E-2</v>
      </c>
      <c r="E13" s="53">
        <v>3.5000000000000003E-2</v>
      </c>
      <c r="F13" s="53">
        <v>3.5000000000000003E-2</v>
      </c>
      <c r="G13" s="53">
        <v>3.5000000000000003E-2</v>
      </c>
      <c r="H13" s="53">
        <v>3.5000000000000003E-2</v>
      </c>
      <c r="I13" s="53">
        <v>3.5000000000000003E-2</v>
      </c>
      <c r="J13" s="53">
        <v>3.5000000000000003E-2</v>
      </c>
      <c r="K13" s="53">
        <v>3.5000000000000003E-2</v>
      </c>
      <c r="L13" s="53">
        <v>3.5000000000000003E-2</v>
      </c>
      <c r="M13" s="53">
        <v>3.5000000000000003E-2</v>
      </c>
      <c r="N13" s="53">
        <v>3.5000000000000003E-2</v>
      </c>
      <c r="O13" s="53">
        <v>3.5000000000000003E-2</v>
      </c>
      <c r="P13" s="53">
        <v>3.5000000000000003E-2</v>
      </c>
      <c r="Q13" s="53">
        <v>3.5000000000000003E-2</v>
      </c>
      <c r="R13" s="53">
        <v>3.5000000000000003E-2</v>
      </c>
    </row>
    <row r="14" spans="1:18" outlineLevel="1">
      <c r="A14" s="1" t="s">
        <v>28</v>
      </c>
      <c r="B14" s="31"/>
      <c r="C14" s="33">
        <f>-C46/C44</f>
        <v>2.8797696184305254E-3</v>
      </c>
      <c r="D14" s="54">
        <v>3.0000000000000001E-3</v>
      </c>
      <c r="E14" s="54">
        <v>3.0000000000000001E-3</v>
      </c>
      <c r="F14" s="54">
        <v>3.0000000000000001E-3</v>
      </c>
      <c r="G14" s="54">
        <v>3.0000000000000001E-3</v>
      </c>
      <c r="H14" s="54">
        <v>3.0000000000000001E-3</v>
      </c>
      <c r="I14" s="54">
        <v>3.0000000000000001E-3</v>
      </c>
      <c r="J14" s="54">
        <v>3.0000000000000001E-3</v>
      </c>
      <c r="K14" s="54">
        <v>3.0000000000000001E-3</v>
      </c>
      <c r="L14" s="54">
        <v>3.0000000000000001E-3</v>
      </c>
      <c r="M14" s="54">
        <v>3.0000000000000001E-3</v>
      </c>
      <c r="N14" s="54">
        <v>3.0000000000000001E-3</v>
      </c>
      <c r="O14" s="54">
        <v>3.0000000000000001E-3</v>
      </c>
      <c r="P14" s="54">
        <v>3.0000000000000001E-3</v>
      </c>
      <c r="Q14" s="54">
        <v>3.0000000000000001E-3</v>
      </c>
      <c r="R14" s="54">
        <v>3.0000000000000001E-3</v>
      </c>
    </row>
    <row r="15" spans="1:18" outlineLevel="1">
      <c r="A15" s="1" t="s">
        <v>99</v>
      </c>
      <c r="D15" s="55">
        <v>4</v>
      </c>
      <c r="E15" s="55">
        <v>4</v>
      </c>
      <c r="F15" s="55">
        <v>5</v>
      </c>
      <c r="G15" s="55">
        <v>5</v>
      </c>
      <c r="H15" s="55">
        <v>5</v>
      </c>
      <c r="I15" s="55">
        <v>5</v>
      </c>
      <c r="J15" s="55">
        <v>5</v>
      </c>
      <c r="K15" s="55">
        <v>5</v>
      </c>
      <c r="L15" s="55">
        <v>5</v>
      </c>
      <c r="M15" s="55">
        <v>5</v>
      </c>
      <c r="N15" s="55">
        <v>5</v>
      </c>
      <c r="O15" s="55">
        <v>5</v>
      </c>
      <c r="P15" s="55">
        <v>5</v>
      </c>
      <c r="Q15" s="55">
        <v>5</v>
      </c>
      <c r="R15" s="55">
        <v>5</v>
      </c>
    </row>
    <row r="16" spans="1:18" outlineLevel="1">
      <c r="A16" s="10" t="s">
        <v>21</v>
      </c>
    </row>
    <row r="17" spans="1:18" outlineLevel="1">
      <c r="A17" s="1" t="s">
        <v>29</v>
      </c>
      <c r="B17" s="31">
        <f>-B51/B48</f>
        <v>0.51009544787077832</v>
      </c>
      <c r="C17" s="31">
        <f>-C51/C48</f>
        <v>0.54337878958638575</v>
      </c>
      <c r="D17" s="53">
        <v>0.55000000000000004</v>
      </c>
      <c r="E17" s="53">
        <v>0.55000000000000004</v>
      </c>
      <c r="F17" s="53">
        <v>0.55000000000000004</v>
      </c>
      <c r="G17" s="53">
        <v>0.55000000000000004</v>
      </c>
      <c r="H17" s="53">
        <v>0.55000000000000004</v>
      </c>
      <c r="I17" s="53">
        <v>0.55000000000000004</v>
      </c>
      <c r="J17" s="53">
        <v>0.55000000000000004</v>
      </c>
      <c r="K17" s="53">
        <v>0.55000000000000004</v>
      </c>
      <c r="L17" s="53">
        <v>0.55000000000000004</v>
      </c>
      <c r="M17" s="53">
        <v>0.55000000000000004</v>
      </c>
      <c r="N17" s="53">
        <v>0.55000000000000004</v>
      </c>
      <c r="O17" s="53">
        <v>0.55000000000000004</v>
      </c>
      <c r="P17" s="53">
        <v>0.55000000000000004</v>
      </c>
      <c r="Q17" s="53">
        <v>0.55000000000000004</v>
      </c>
      <c r="R17" s="53">
        <v>0.55000000000000004</v>
      </c>
    </row>
    <row r="18" spans="1:18" outlineLevel="1">
      <c r="A18" s="8" t="s">
        <v>22</v>
      </c>
      <c r="B18" s="31"/>
      <c r="C18" s="31"/>
    </row>
    <row r="19" spans="1:18" outlineLevel="1">
      <c r="A19" s="1" t="s">
        <v>5</v>
      </c>
      <c r="B19" s="31">
        <f>-B53/$B$48</f>
        <v>5.1447451227186913E-2</v>
      </c>
      <c r="C19" s="31">
        <f>-C53/$C$48</f>
        <v>5.2030504526841728E-2</v>
      </c>
      <c r="D19" s="53">
        <v>0.05</v>
      </c>
      <c r="E19" s="53">
        <v>0.05</v>
      </c>
      <c r="F19" s="53">
        <v>0.05</v>
      </c>
      <c r="G19" s="53">
        <v>0.05</v>
      </c>
      <c r="H19" s="53">
        <v>0.05</v>
      </c>
      <c r="I19" s="53">
        <v>0.05</v>
      </c>
      <c r="J19" s="53">
        <v>0.05</v>
      </c>
      <c r="K19" s="53">
        <v>0.05</v>
      </c>
      <c r="L19" s="53">
        <v>0.05</v>
      </c>
      <c r="M19" s="53">
        <v>0.05</v>
      </c>
      <c r="N19" s="53">
        <v>0.05</v>
      </c>
      <c r="O19" s="53">
        <v>0.05</v>
      </c>
      <c r="P19" s="53">
        <v>0.05</v>
      </c>
      <c r="Q19" s="53">
        <v>0.05</v>
      </c>
      <c r="R19" s="53">
        <v>0.05</v>
      </c>
    </row>
    <row r="20" spans="1:18" outlineLevel="1">
      <c r="A20" s="1" t="s">
        <v>30</v>
      </c>
      <c r="B20" s="31">
        <f t="shared" ref="B20" si="5">-B54/$B$48</f>
        <v>5.4069645479337111E-2</v>
      </c>
      <c r="C20" s="31">
        <f t="shared" ref="C20:C22" si="6">-C54/$C$48</f>
        <v>3.1932078590480487E-2</v>
      </c>
      <c r="D20" s="53">
        <v>0.04</v>
      </c>
      <c r="E20" s="53">
        <v>0.04</v>
      </c>
      <c r="F20" s="53">
        <v>0.04</v>
      </c>
      <c r="G20" s="53">
        <v>0.04</v>
      </c>
      <c r="H20" s="53">
        <v>0.04</v>
      </c>
      <c r="I20" s="53">
        <v>0.04</v>
      </c>
      <c r="J20" s="53">
        <v>0.04</v>
      </c>
      <c r="K20" s="53">
        <v>0.04</v>
      </c>
      <c r="L20" s="53">
        <v>0.04</v>
      </c>
      <c r="M20" s="53">
        <v>0.04</v>
      </c>
      <c r="N20" s="53">
        <v>0.04</v>
      </c>
      <c r="O20" s="53">
        <v>0.04</v>
      </c>
      <c r="P20" s="53">
        <v>0.04</v>
      </c>
      <c r="Q20" s="53">
        <v>0.04</v>
      </c>
      <c r="R20" s="53">
        <v>0.04</v>
      </c>
    </row>
    <row r="21" spans="1:18" outlineLevel="1">
      <c r="A21" s="1" t="s">
        <v>31</v>
      </c>
      <c r="B21" s="31">
        <f t="shared" ref="B21" si="7">-B55/$B$48</f>
        <v>0.15051395007342144</v>
      </c>
      <c r="C21" s="31">
        <f t="shared" si="6"/>
        <v>8.7982268304594463E-2</v>
      </c>
      <c r="D21" s="53">
        <v>0.1</v>
      </c>
      <c r="E21" s="53">
        <v>0.1</v>
      </c>
      <c r="F21" s="53">
        <v>0.1</v>
      </c>
      <c r="G21" s="53">
        <v>0.1</v>
      </c>
      <c r="H21" s="53">
        <v>0.1</v>
      </c>
      <c r="I21" s="53">
        <v>0.1</v>
      </c>
      <c r="J21" s="53">
        <v>0.1</v>
      </c>
      <c r="K21" s="53">
        <v>0.1</v>
      </c>
      <c r="L21" s="53">
        <v>0.1</v>
      </c>
      <c r="M21" s="53">
        <v>0.1</v>
      </c>
      <c r="N21" s="53">
        <v>0.1</v>
      </c>
      <c r="O21" s="53">
        <v>0.1</v>
      </c>
      <c r="P21" s="53">
        <v>0.1</v>
      </c>
      <c r="Q21" s="53">
        <v>0.1</v>
      </c>
      <c r="R21" s="53">
        <v>0.1</v>
      </c>
    </row>
    <row r="22" spans="1:18" outlineLevel="1">
      <c r="A22" s="1" t="s">
        <v>32</v>
      </c>
      <c r="B22" s="31">
        <f>-B56/$B$48</f>
        <v>0.19535347178518986</v>
      </c>
      <c r="C22" s="31">
        <f t="shared" si="6"/>
        <v>0.10545099365115143</v>
      </c>
      <c r="D22" s="53">
        <v>0.12</v>
      </c>
      <c r="E22" s="53">
        <v>0.12</v>
      </c>
      <c r="F22" s="53">
        <v>0.12</v>
      </c>
      <c r="G22" s="53">
        <v>0.12</v>
      </c>
      <c r="H22" s="53">
        <v>0.12</v>
      </c>
      <c r="I22" s="53">
        <v>0.12</v>
      </c>
      <c r="J22" s="53">
        <v>0.12</v>
      </c>
      <c r="K22" s="53">
        <v>0.12</v>
      </c>
      <c r="L22" s="53">
        <v>0.12</v>
      </c>
      <c r="M22" s="53">
        <v>0.12</v>
      </c>
      <c r="N22" s="53">
        <v>0.12</v>
      </c>
      <c r="O22" s="53">
        <v>0.12</v>
      </c>
      <c r="P22" s="53">
        <v>0.12</v>
      </c>
      <c r="Q22" s="53">
        <v>0.12</v>
      </c>
      <c r="R22" s="53">
        <v>0.12</v>
      </c>
    </row>
    <row r="23" spans="1:18" outlineLevel="1">
      <c r="A23" s="8"/>
    </row>
    <row r="24" spans="1:18" outlineLevel="1">
      <c r="A24" s="9" t="s">
        <v>23</v>
      </c>
      <c r="B24" s="31"/>
      <c r="C24" s="31">
        <f>-C62/C61</f>
        <v>0.15113668700793628</v>
      </c>
      <c r="D24" s="53">
        <v>0.15</v>
      </c>
      <c r="E24" s="53">
        <v>0.15</v>
      </c>
      <c r="F24" s="53">
        <v>0.15</v>
      </c>
      <c r="G24" s="53">
        <v>0.15</v>
      </c>
      <c r="H24" s="53">
        <v>0.15</v>
      </c>
      <c r="I24" s="53">
        <v>0.15</v>
      </c>
      <c r="J24" s="53">
        <v>0.15</v>
      </c>
      <c r="K24" s="53">
        <v>0.15</v>
      </c>
      <c r="L24" s="53">
        <v>0.15</v>
      </c>
      <c r="M24" s="53">
        <v>0.15</v>
      </c>
      <c r="N24" s="53">
        <v>0.15</v>
      </c>
      <c r="O24" s="53">
        <v>0.15</v>
      </c>
      <c r="P24" s="53">
        <v>0.15</v>
      </c>
      <c r="Q24" s="53">
        <v>0.15</v>
      </c>
      <c r="R24" s="53">
        <v>0.15</v>
      </c>
    </row>
    <row r="25" spans="1:18" outlineLevel="1">
      <c r="A25" s="9"/>
    </row>
    <row r="26" spans="1:18" outlineLevel="1">
      <c r="A26" s="9" t="s">
        <v>24</v>
      </c>
    </row>
    <row r="27" spans="1:18" outlineLevel="1">
      <c r="A27" s="11" t="s">
        <v>95</v>
      </c>
      <c r="B27" s="18">
        <f>B71/B48*B8</f>
        <v>0</v>
      </c>
      <c r="C27" s="18">
        <f>C71/C48*C8</f>
        <v>0.88789962057177207</v>
      </c>
      <c r="D27" s="56">
        <v>3</v>
      </c>
      <c r="E27" s="56">
        <v>3</v>
      </c>
      <c r="F27" s="56">
        <v>3</v>
      </c>
      <c r="G27" s="56">
        <v>3</v>
      </c>
      <c r="H27" s="56">
        <v>3</v>
      </c>
      <c r="I27" s="56">
        <v>3</v>
      </c>
      <c r="J27" s="56">
        <v>3</v>
      </c>
      <c r="K27" s="56">
        <v>3</v>
      </c>
      <c r="L27" s="56">
        <v>3</v>
      </c>
      <c r="M27" s="56">
        <v>3</v>
      </c>
      <c r="N27" s="56">
        <v>3</v>
      </c>
      <c r="O27" s="56">
        <v>3</v>
      </c>
      <c r="P27" s="56">
        <v>3</v>
      </c>
      <c r="Q27" s="56">
        <v>3</v>
      </c>
      <c r="R27" s="56">
        <v>3</v>
      </c>
    </row>
    <row r="28" spans="1:18" outlineLevel="1">
      <c r="A28" s="11" t="s">
        <v>94</v>
      </c>
      <c r="B28" s="18">
        <f>B80/-B51*B8</f>
        <v>0</v>
      </c>
      <c r="C28" s="18">
        <f>C80/-C51*C8</f>
        <v>1.1588611883132145</v>
      </c>
      <c r="D28" s="56">
        <v>2</v>
      </c>
      <c r="E28" s="56">
        <v>2</v>
      </c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56">
        <v>2</v>
      </c>
      <c r="L28" s="56">
        <v>2</v>
      </c>
      <c r="M28" s="56">
        <v>2</v>
      </c>
      <c r="N28" s="56">
        <v>2</v>
      </c>
      <c r="O28" s="56">
        <v>2</v>
      </c>
      <c r="P28" s="56">
        <v>2</v>
      </c>
      <c r="Q28" s="56">
        <v>2</v>
      </c>
      <c r="R28" s="56">
        <v>2</v>
      </c>
    </row>
    <row r="29" spans="1:18" outlineLevel="1">
      <c r="A29" s="11" t="s">
        <v>93</v>
      </c>
      <c r="B29" s="18">
        <f>B72/-B51*B8</f>
        <v>6.6372795969773293</v>
      </c>
      <c r="C29" s="18">
        <f>C72/-C51*C8</f>
        <v>7.4283403160907611</v>
      </c>
      <c r="D29" s="56">
        <v>10</v>
      </c>
      <c r="E29" s="56">
        <v>10</v>
      </c>
      <c r="F29" s="56">
        <v>10</v>
      </c>
      <c r="G29" s="56">
        <v>10</v>
      </c>
      <c r="H29" s="56">
        <v>10</v>
      </c>
      <c r="I29" s="56">
        <v>10</v>
      </c>
      <c r="J29" s="56">
        <v>10</v>
      </c>
      <c r="K29" s="56">
        <v>10</v>
      </c>
      <c r="L29" s="56">
        <v>10</v>
      </c>
      <c r="M29" s="56">
        <v>10</v>
      </c>
      <c r="N29" s="56">
        <v>10</v>
      </c>
      <c r="O29" s="56">
        <v>10</v>
      </c>
      <c r="P29" s="56">
        <v>10</v>
      </c>
      <c r="Q29" s="56">
        <v>10</v>
      </c>
      <c r="R29" s="56">
        <v>10</v>
      </c>
    </row>
    <row r="30" spans="1:18" outlineLevel="1">
      <c r="A30" s="11"/>
      <c r="B30" s="32"/>
      <c r="C30" s="32"/>
    </row>
    <row r="31" spans="1:18" outlineLevel="1">
      <c r="A31" s="9" t="s">
        <v>25</v>
      </c>
    </row>
    <row r="32" spans="1:18" outlineLevel="1">
      <c r="A32" s="11" t="s">
        <v>8</v>
      </c>
      <c r="B32" s="41">
        <f>-B58/B75</f>
        <v>1.3004575660075342E-2</v>
      </c>
      <c r="C32" s="41">
        <f>-C58/C75</f>
        <v>1.3175925824805881E-2</v>
      </c>
      <c r="D32" s="53">
        <v>1.2837837837837835E-2</v>
      </c>
      <c r="E32" s="53">
        <v>1.2837837837837835E-2</v>
      </c>
      <c r="F32" s="53">
        <v>1.2837837837837835E-2</v>
      </c>
      <c r="G32" s="53">
        <v>1.2837837837837835E-2</v>
      </c>
      <c r="H32" s="53">
        <v>1.2837837837837835E-2</v>
      </c>
      <c r="I32" s="53">
        <v>1.2837837837837835E-2</v>
      </c>
      <c r="J32" s="53">
        <v>1.2837837837837835E-2</v>
      </c>
      <c r="K32" s="53">
        <v>1.2837837837837835E-2</v>
      </c>
      <c r="L32" s="53">
        <v>1.2837837837837835E-2</v>
      </c>
      <c r="M32" s="53">
        <v>1.2837837837837835E-2</v>
      </c>
      <c r="N32" s="53">
        <v>1.2837837837837835E-2</v>
      </c>
      <c r="O32" s="53">
        <v>1.2837837837837835E-2</v>
      </c>
      <c r="P32" s="53">
        <v>1.2837837837837835E-2</v>
      </c>
      <c r="Q32" s="53">
        <v>1.2837837837837835E-2</v>
      </c>
      <c r="R32" s="53">
        <v>1.2837837837837835E-2</v>
      </c>
    </row>
    <row r="33" spans="1:18" outlineLevel="1">
      <c r="A33" s="9"/>
    </row>
    <row r="34" spans="1:18" outlineLevel="1">
      <c r="A34" s="9" t="s">
        <v>26</v>
      </c>
    </row>
    <row r="35" spans="1:18" outlineLevel="1">
      <c r="A35" s="1" t="s">
        <v>96</v>
      </c>
      <c r="B35" s="56">
        <v>0</v>
      </c>
      <c r="C35" s="56">
        <v>2000</v>
      </c>
      <c r="D35" s="56">
        <v>0</v>
      </c>
      <c r="E35" s="56">
        <v>15000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</row>
    <row r="36" spans="1:18" outlineLevel="1">
      <c r="A36" s="1" t="s">
        <v>97</v>
      </c>
      <c r="B36" s="56">
        <v>0</v>
      </c>
      <c r="C36" s="56">
        <v>0</v>
      </c>
      <c r="D36" s="56">
        <v>2000</v>
      </c>
      <c r="E36" s="56">
        <v>0</v>
      </c>
      <c r="F36" s="56">
        <v>2000</v>
      </c>
      <c r="G36" s="56">
        <v>2000</v>
      </c>
      <c r="H36" s="56">
        <v>2000</v>
      </c>
      <c r="I36" s="56">
        <v>2000</v>
      </c>
      <c r="J36" s="56">
        <v>2000</v>
      </c>
      <c r="K36" s="56">
        <v>2000</v>
      </c>
      <c r="L36" s="56">
        <v>2000</v>
      </c>
      <c r="M36" s="56">
        <v>1000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</row>
    <row r="37" spans="1:18" outlineLevel="1">
      <c r="A37" s="1" t="s">
        <v>98</v>
      </c>
      <c r="E37" s="53">
        <v>0.45</v>
      </c>
      <c r="F37" s="53">
        <v>0.45</v>
      </c>
      <c r="G37" s="53">
        <v>0.45</v>
      </c>
      <c r="H37" s="53">
        <v>0.45</v>
      </c>
      <c r="I37" s="53">
        <v>0.45</v>
      </c>
      <c r="J37" s="53">
        <v>0.45</v>
      </c>
      <c r="K37" s="53">
        <v>0.45</v>
      </c>
      <c r="L37" s="53">
        <v>0.45</v>
      </c>
      <c r="M37" s="53">
        <v>0.45</v>
      </c>
      <c r="N37" s="53">
        <v>0.45</v>
      </c>
      <c r="O37" s="53">
        <v>0.45</v>
      </c>
      <c r="P37" s="53">
        <v>0.45</v>
      </c>
      <c r="Q37" s="53">
        <v>0.45</v>
      </c>
      <c r="R37" s="57">
        <v>0</v>
      </c>
    </row>
    <row r="38" spans="1:18" outlineLevel="1"/>
    <row r="39" spans="1:18" outlineLevel="1">
      <c r="A39" s="1" t="s">
        <v>103</v>
      </c>
      <c r="B39" s="56">
        <v>0</v>
      </c>
      <c r="C39" s="56">
        <v>0</v>
      </c>
      <c r="D39" s="56">
        <v>0</v>
      </c>
      <c r="E39" s="56">
        <v>2000</v>
      </c>
      <c r="F39" s="56">
        <v>2000</v>
      </c>
      <c r="G39" s="56">
        <v>2000</v>
      </c>
      <c r="H39" s="56">
        <v>2000</v>
      </c>
      <c r="I39" s="56">
        <v>2000</v>
      </c>
      <c r="J39" s="56">
        <v>2000</v>
      </c>
      <c r="K39" s="56">
        <v>2000</v>
      </c>
      <c r="L39" s="56">
        <v>2000</v>
      </c>
      <c r="M39" s="56">
        <v>2000</v>
      </c>
      <c r="N39" s="56">
        <v>2000</v>
      </c>
      <c r="O39" s="56">
        <v>2000</v>
      </c>
      <c r="P39" s="56">
        <v>2000</v>
      </c>
      <c r="Q39" s="56">
        <v>2000</v>
      </c>
      <c r="R39" s="56">
        <v>2000</v>
      </c>
    </row>
    <row r="40" spans="1:18" outlineLevel="1"/>
    <row r="42" spans="1:18">
      <c r="A42" s="49" t="s">
        <v>27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</row>
    <row r="43" spans="1:18" outlineLevel="1">
      <c r="A43" s="10" t="s">
        <v>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outlineLevel="1">
      <c r="A44" s="1" t="s">
        <v>1</v>
      </c>
      <c r="B44" s="58">
        <v>4913</v>
      </c>
      <c r="C44" s="58">
        <v>6945</v>
      </c>
      <c r="D44" s="19">
        <f>C44*(D12+1)</f>
        <v>7292.25</v>
      </c>
      <c r="E44" s="19">
        <f>D44*(E12+1)</f>
        <v>13126.050000000001</v>
      </c>
      <c r="F44" s="19">
        <f t="shared" ref="F44:R44" si="8">E44*(F12+1)</f>
        <v>13782.352500000001</v>
      </c>
      <c r="G44" s="19">
        <f t="shared" si="8"/>
        <v>14471.470125000002</v>
      </c>
      <c r="H44" s="19">
        <f t="shared" si="8"/>
        <v>15195.043631250002</v>
      </c>
      <c r="I44" s="19">
        <f t="shared" si="8"/>
        <v>16714.547994375003</v>
      </c>
      <c r="J44" s="19">
        <f t="shared" si="8"/>
        <v>18386.002793812506</v>
      </c>
      <c r="K44" s="19">
        <f t="shared" si="8"/>
        <v>20224.603073193757</v>
      </c>
      <c r="L44" s="19">
        <f t="shared" si="8"/>
        <v>20629.095134657633</v>
      </c>
      <c r="M44" s="19">
        <f t="shared" si="8"/>
        <v>21041.677037350786</v>
      </c>
      <c r="N44" s="19">
        <f t="shared" si="8"/>
        <v>22093.760889218327</v>
      </c>
      <c r="O44" s="19">
        <f t="shared" si="8"/>
        <v>23198.448933679243</v>
      </c>
      <c r="P44" s="19">
        <f t="shared" si="8"/>
        <v>24358.371380363205</v>
      </c>
      <c r="Q44" s="19">
        <f t="shared" si="8"/>
        <v>25576.289949381367</v>
      </c>
      <c r="R44" s="19">
        <f t="shared" si="8"/>
        <v>26855.104446850437</v>
      </c>
    </row>
    <row r="45" spans="1:18" outlineLevel="1">
      <c r="A45" s="1" t="s">
        <v>2</v>
      </c>
      <c r="B45" s="58">
        <v>-140</v>
      </c>
      <c r="C45" s="58">
        <v>-298</v>
      </c>
      <c r="D45" s="19">
        <f>D13*D44</f>
        <v>255.22875000000002</v>
      </c>
      <c r="E45" s="19">
        <f t="shared" ref="E45:R45" si="9">E13*E44</f>
        <v>459.4117500000001</v>
      </c>
      <c r="F45" s="19">
        <f t="shared" si="9"/>
        <v>482.38233750000006</v>
      </c>
      <c r="G45" s="19">
        <f t="shared" si="9"/>
        <v>506.50145437500009</v>
      </c>
      <c r="H45" s="19">
        <f t="shared" si="9"/>
        <v>531.82652709375009</v>
      </c>
      <c r="I45" s="19">
        <f t="shared" si="9"/>
        <v>585.00917980312522</v>
      </c>
      <c r="J45" s="19">
        <f t="shared" si="9"/>
        <v>643.5100977834378</v>
      </c>
      <c r="K45" s="19">
        <f t="shared" si="9"/>
        <v>707.86110756178152</v>
      </c>
      <c r="L45" s="19">
        <f t="shared" si="9"/>
        <v>722.01832971301724</v>
      </c>
      <c r="M45" s="19">
        <f t="shared" si="9"/>
        <v>736.45869630727759</v>
      </c>
      <c r="N45" s="19">
        <f t="shared" si="9"/>
        <v>773.28163112264156</v>
      </c>
      <c r="O45" s="19">
        <f t="shared" si="9"/>
        <v>811.94571267877359</v>
      </c>
      <c r="P45" s="19">
        <f t="shared" si="9"/>
        <v>852.54299831271226</v>
      </c>
      <c r="Q45" s="19">
        <f t="shared" si="9"/>
        <v>895.1701482283479</v>
      </c>
      <c r="R45" s="19">
        <f t="shared" si="9"/>
        <v>939.92865563976534</v>
      </c>
    </row>
    <row r="46" spans="1:18" outlineLevel="1">
      <c r="A46" s="1" t="s">
        <v>28</v>
      </c>
      <c r="B46" s="58">
        <v>0</v>
      </c>
      <c r="C46" s="58">
        <v>-20</v>
      </c>
      <c r="D46" s="19">
        <f>D14*D44</f>
        <v>21.876750000000001</v>
      </c>
      <c r="E46" s="19">
        <f t="shared" ref="E46:R46" si="10">E14*E44</f>
        <v>39.378150000000005</v>
      </c>
      <c r="F46" s="19">
        <f t="shared" si="10"/>
        <v>41.347057500000005</v>
      </c>
      <c r="G46" s="19">
        <f t="shared" si="10"/>
        <v>43.414410375000003</v>
      </c>
      <c r="H46" s="19">
        <f t="shared" si="10"/>
        <v>45.585130893750005</v>
      </c>
      <c r="I46" s="19">
        <f t="shared" si="10"/>
        <v>50.14364398312501</v>
      </c>
      <c r="J46" s="19">
        <f t="shared" si="10"/>
        <v>55.158008381437519</v>
      </c>
      <c r="K46" s="19">
        <f t="shared" si="10"/>
        <v>60.673809219581273</v>
      </c>
      <c r="L46" s="19">
        <f t="shared" si="10"/>
        <v>61.887285403972903</v>
      </c>
      <c r="M46" s="19">
        <f t="shared" si="10"/>
        <v>63.125031112052362</v>
      </c>
      <c r="N46" s="19">
        <f t="shared" si="10"/>
        <v>66.281282667654978</v>
      </c>
      <c r="O46" s="19">
        <f t="shared" si="10"/>
        <v>69.595346801037735</v>
      </c>
      <c r="P46" s="19">
        <f t="shared" si="10"/>
        <v>73.075114141089614</v>
      </c>
      <c r="Q46" s="19">
        <f t="shared" si="10"/>
        <v>76.7288698481441</v>
      </c>
      <c r="R46" s="19">
        <f t="shared" si="10"/>
        <v>80.565313340551313</v>
      </c>
    </row>
    <row r="47" spans="1:18" outlineLevel="1">
      <c r="A47" s="30" t="s">
        <v>3</v>
      </c>
      <c r="B47" s="59">
        <v>4773</v>
      </c>
      <c r="C47" s="59">
        <v>6627</v>
      </c>
      <c r="D47" s="20">
        <f>SUM(D44:D46)</f>
        <v>7569.3555000000006</v>
      </c>
      <c r="E47" s="20">
        <f>SUM(E44:E46)</f>
        <v>13624.839900000001</v>
      </c>
      <c r="F47" s="20">
        <f t="shared" ref="F47:R47" si="11">SUM(F44:F46)</f>
        <v>14306.081894999999</v>
      </c>
      <c r="G47" s="20">
        <f t="shared" si="11"/>
        <v>15021.385989750002</v>
      </c>
      <c r="H47" s="20">
        <f t="shared" si="11"/>
        <v>15772.455289237503</v>
      </c>
      <c r="I47" s="20">
        <f t="shared" si="11"/>
        <v>17349.700818161255</v>
      </c>
      <c r="J47" s="20">
        <f t="shared" si="11"/>
        <v>19084.67089997738</v>
      </c>
      <c r="K47" s="20">
        <f t="shared" si="11"/>
        <v>20993.137989975119</v>
      </c>
      <c r="L47" s="20">
        <f t="shared" si="11"/>
        <v>21413.000749774623</v>
      </c>
      <c r="M47" s="20">
        <f t="shared" si="11"/>
        <v>21841.260764770115</v>
      </c>
      <c r="N47" s="20">
        <f t="shared" si="11"/>
        <v>22933.323803008625</v>
      </c>
      <c r="O47" s="20">
        <f t="shared" si="11"/>
        <v>24079.989993159055</v>
      </c>
      <c r="P47" s="20">
        <f t="shared" si="11"/>
        <v>25283.989492817007</v>
      </c>
      <c r="Q47" s="20">
        <f t="shared" si="11"/>
        <v>26548.188967457856</v>
      </c>
      <c r="R47" s="20">
        <f t="shared" si="11"/>
        <v>27875.598415830751</v>
      </c>
    </row>
    <row r="48" spans="1:18" outlineLevel="1">
      <c r="A48" s="10" t="s">
        <v>4</v>
      </c>
      <c r="B48" s="60">
        <v>19068</v>
      </c>
      <c r="C48" s="60">
        <v>26619</v>
      </c>
      <c r="D48" s="21">
        <f>D47*D15</f>
        <v>30277.422000000002</v>
      </c>
      <c r="E48" s="21">
        <f t="shared" ref="E48:Q48" si="12">E47*E15</f>
        <v>54499.359600000003</v>
      </c>
      <c r="F48" s="21">
        <f t="shared" si="12"/>
        <v>71530.409474999993</v>
      </c>
      <c r="G48" s="21">
        <f t="shared" si="12"/>
        <v>75106.92994875001</v>
      </c>
      <c r="H48" s="21">
        <f t="shared" si="12"/>
        <v>78862.276446187519</v>
      </c>
      <c r="I48" s="21">
        <f t="shared" si="12"/>
        <v>86748.504090806266</v>
      </c>
      <c r="J48" s="21">
        <f t="shared" si="12"/>
        <v>95423.354499886904</v>
      </c>
      <c r="K48" s="21">
        <f t="shared" si="12"/>
        <v>104965.6899498756</v>
      </c>
      <c r="L48" s="21">
        <f t="shared" si="12"/>
        <v>107065.00374887312</v>
      </c>
      <c r="M48" s="21">
        <f t="shared" si="12"/>
        <v>109206.30382385058</v>
      </c>
      <c r="N48" s="21">
        <f t="shared" si="12"/>
        <v>114666.61901504312</v>
      </c>
      <c r="O48" s="21">
        <f t="shared" si="12"/>
        <v>120399.94996579527</v>
      </c>
      <c r="P48" s="21">
        <f t="shared" si="12"/>
        <v>126419.94746408504</v>
      </c>
      <c r="Q48" s="21">
        <f t="shared" si="12"/>
        <v>132740.94483728928</v>
      </c>
      <c r="R48" s="21">
        <f>R47*R15</f>
        <v>139377.99207915374</v>
      </c>
    </row>
    <row r="49" spans="1:18" outlineLevel="1">
      <c r="A49" s="1" t="s">
        <v>28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outlineLevel="1">
      <c r="A50" s="1" t="s">
        <v>2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outlineLevel="1">
      <c r="A51" s="1" t="s">
        <v>29</v>
      </c>
      <c r="B51" s="58">
        <v>-9726.5</v>
      </c>
      <c r="C51" s="58">
        <v>-14464.2</v>
      </c>
      <c r="D51" s="34">
        <f>-D17*D48</f>
        <v>-16652.582100000003</v>
      </c>
      <c r="E51" s="34">
        <f>-E17*E48</f>
        <v>-29974.647780000003</v>
      </c>
      <c r="F51" s="34">
        <f t="shared" ref="F51:R51" si="13">-F17*F48</f>
        <v>-39341.725211249999</v>
      </c>
      <c r="G51" s="34">
        <f t="shared" si="13"/>
        <v>-41308.811471812507</v>
      </c>
      <c r="H51" s="34">
        <f t="shared" si="13"/>
        <v>-43374.25204540314</v>
      </c>
      <c r="I51" s="34">
        <f t="shared" si="13"/>
        <v>-47711.677249943452</v>
      </c>
      <c r="J51" s="34">
        <f t="shared" si="13"/>
        <v>-52482.844974937798</v>
      </c>
      <c r="K51" s="34">
        <f t="shared" si="13"/>
        <v>-57731.129472431581</v>
      </c>
      <c r="L51" s="34">
        <f t="shared" si="13"/>
        <v>-58885.752061880223</v>
      </c>
      <c r="M51" s="34">
        <f t="shared" si="13"/>
        <v>-60063.467103117822</v>
      </c>
      <c r="N51" s="34">
        <f t="shared" si="13"/>
        <v>-63066.640458273723</v>
      </c>
      <c r="O51" s="34">
        <f t="shared" si="13"/>
        <v>-66219.972481187404</v>
      </c>
      <c r="P51" s="34">
        <f t="shared" si="13"/>
        <v>-69530.971105246776</v>
      </c>
      <c r="Q51" s="34">
        <f t="shared" si="13"/>
        <v>-73007.519660509104</v>
      </c>
      <c r="R51" s="34">
        <f t="shared" si="13"/>
        <v>-76657.895643534561</v>
      </c>
    </row>
    <row r="52" spans="1:18" ht="16.5" outlineLevel="1" thickBot="1">
      <c r="A52" s="36" t="s">
        <v>6</v>
      </c>
      <c r="B52" s="61">
        <v>9341.5</v>
      </c>
      <c r="C52" s="61">
        <v>12154.8</v>
      </c>
      <c r="D52" s="37">
        <f>SUM(D48:D51)</f>
        <v>13624.839899999999</v>
      </c>
      <c r="E52" s="37">
        <f t="shared" ref="E52:R52" si="14">SUM(E48:E51)</f>
        <v>24524.71182</v>
      </c>
      <c r="F52" s="37">
        <f t="shared" si="14"/>
        <v>32188.684263749994</v>
      </c>
      <c r="G52" s="37">
        <f t="shared" si="14"/>
        <v>33798.118476937503</v>
      </c>
      <c r="H52" s="37">
        <f t="shared" si="14"/>
        <v>35488.024400784379</v>
      </c>
      <c r="I52" s="37">
        <f t="shared" si="14"/>
        <v>39036.826840862814</v>
      </c>
      <c r="J52" s="37">
        <f t="shared" si="14"/>
        <v>42940.509524949106</v>
      </c>
      <c r="K52" s="37">
        <f t="shared" si="14"/>
        <v>47234.560477444014</v>
      </c>
      <c r="L52" s="37">
        <f t="shared" si="14"/>
        <v>48179.251686992895</v>
      </c>
      <c r="M52" s="37">
        <f t="shared" si="14"/>
        <v>49142.836720732761</v>
      </c>
      <c r="N52" s="37">
        <f t="shared" si="14"/>
        <v>51599.978556769398</v>
      </c>
      <c r="O52" s="37">
        <f t="shared" si="14"/>
        <v>54179.977484607865</v>
      </c>
      <c r="P52" s="37">
        <f t="shared" si="14"/>
        <v>56888.976358838263</v>
      </c>
      <c r="Q52" s="37">
        <f t="shared" si="14"/>
        <v>59733.425176780176</v>
      </c>
      <c r="R52" s="37">
        <f t="shared" si="14"/>
        <v>62720.096435619183</v>
      </c>
    </row>
    <row r="53" spans="1:18" outlineLevel="1">
      <c r="A53" s="1" t="s">
        <v>5</v>
      </c>
      <c r="B53" s="58">
        <v>-981</v>
      </c>
      <c r="C53" s="58">
        <v>-1385</v>
      </c>
      <c r="D53" s="19">
        <f>-D19*D$48</f>
        <v>-1513.8711000000003</v>
      </c>
      <c r="E53" s="19">
        <f t="shared" ref="E53:R53" si="15">-E19*E$48</f>
        <v>-2724.9679800000004</v>
      </c>
      <c r="F53" s="19">
        <f t="shared" si="15"/>
        <v>-3576.5204737499998</v>
      </c>
      <c r="G53" s="19">
        <f t="shared" si="15"/>
        <v>-3755.3464974375006</v>
      </c>
      <c r="H53" s="19">
        <f t="shared" si="15"/>
        <v>-3943.1138223093762</v>
      </c>
      <c r="I53" s="19">
        <f t="shared" si="15"/>
        <v>-4337.4252045403136</v>
      </c>
      <c r="J53" s="19">
        <f t="shared" si="15"/>
        <v>-4771.167724994345</v>
      </c>
      <c r="K53" s="19">
        <f t="shared" si="15"/>
        <v>-5248.2844974937798</v>
      </c>
      <c r="L53" s="19">
        <f t="shared" si="15"/>
        <v>-5353.2501874436566</v>
      </c>
      <c r="M53" s="19">
        <f t="shared" si="15"/>
        <v>-5460.3151911925297</v>
      </c>
      <c r="N53" s="19">
        <f t="shared" si="15"/>
        <v>-5733.3309507521562</v>
      </c>
      <c r="O53" s="19">
        <f t="shared" si="15"/>
        <v>-6019.9974982897638</v>
      </c>
      <c r="P53" s="19">
        <f t="shared" si="15"/>
        <v>-6320.9973732042527</v>
      </c>
      <c r="Q53" s="19">
        <f t="shared" si="15"/>
        <v>-6637.047241864464</v>
      </c>
      <c r="R53" s="19">
        <f t="shared" si="15"/>
        <v>-6968.8996039576878</v>
      </c>
    </row>
    <row r="54" spans="1:18" outlineLevel="1">
      <c r="A54" s="1" t="s">
        <v>30</v>
      </c>
      <c r="B54" s="58">
        <v>-1031</v>
      </c>
      <c r="C54" s="58">
        <v>-850</v>
      </c>
      <c r="D54" s="19">
        <f t="shared" ref="D54:Q54" si="16">-D20*D$48</f>
        <v>-1211.0968800000001</v>
      </c>
      <c r="E54" s="19">
        <f t="shared" si="16"/>
        <v>-2179.9743840000001</v>
      </c>
      <c r="F54" s="19">
        <f t="shared" si="16"/>
        <v>-2861.216379</v>
      </c>
      <c r="G54" s="19">
        <f t="shared" si="16"/>
        <v>-3004.2771979500003</v>
      </c>
      <c r="H54" s="19">
        <f t="shared" si="16"/>
        <v>-3154.491057847501</v>
      </c>
      <c r="I54" s="19">
        <f t="shared" si="16"/>
        <v>-3469.9401636322509</v>
      </c>
      <c r="J54" s="19">
        <f t="shared" si="16"/>
        <v>-3816.9341799954764</v>
      </c>
      <c r="K54" s="19">
        <f t="shared" si="16"/>
        <v>-4198.6275979950242</v>
      </c>
      <c r="L54" s="19">
        <f t="shared" si="16"/>
        <v>-4282.6001499549247</v>
      </c>
      <c r="M54" s="19">
        <f t="shared" si="16"/>
        <v>-4368.2521529540236</v>
      </c>
      <c r="N54" s="19">
        <f t="shared" si="16"/>
        <v>-4586.664760601725</v>
      </c>
      <c r="O54" s="19">
        <f t="shared" si="16"/>
        <v>-4815.9979986318112</v>
      </c>
      <c r="P54" s="19">
        <f t="shared" si="16"/>
        <v>-5056.7978985634018</v>
      </c>
      <c r="Q54" s="19">
        <f t="shared" si="16"/>
        <v>-5309.6377934915718</v>
      </c>
      <c r="R54" s="19">
        <f>-R20*R$48</f>
        <v>-5575.11968316615</v>
      </c>
    </row>
    <row r="55" spans="1:18" outlineLevel="1">
      <c r="A55" s="1" t="s">
        <v>31</v>
      </c>
      <c r="B55" s="58">
        <v>-2870</v>
      </c>
      <c r="C55" s="58">
        <v>-2342</v>
      </c>
      <c r="D55" s="19">
        <f t="shared" ref="D55:R55" si="17">-D21*D$48</f>
        <v>-3027.7422000000006</v>
      </c>
      <c r="E55" s="19">
        <f t="shared" si="17"/>
        <v>-5449.9359600000007</v>
      </c>
      <c r="F55" s="19">
        <f t="shared" si="17"/>
        <v>-7153.0409474999997</v>
      </c>
      <c r="G55" s="19">
        <f t="shared" si="17"/>
        <v>-7510.6929948750012</v>
      </c>
      <c r="H55" s="19">
        <f t="shared" si="17"/>
        <v>-7886.2276446187525</v>
      </c>
      <c r="I55" s="19">
        <f t="shared" si="17"/>
        <v>-8674.8504090806273</v>
      </c>
      <c r="J55" s="19">
        <f t="shared" si="17"/>
        <v>-9542.33544998869</v>
      </c>
      <c r="K55" s="19">
        <f t="shared" si="17"/>
        <v>-10496.56899498756</v>
      </c>
      <c r="L55" s="19">
        <f t="shared" si="17"/>
        <v>-10706.500374887313</v>
      </c>
      <c r="M55" s="19">
        <f t="shared" si="17"/>
        <v>-10920.630382385059</v>
      </c>
      <c r="N55" s="19">
        <f t="shared" si="17"/>
        <v>-11466.661901504312</v>
      </c>
      <c r="O55" s="19">
        <f t="shared" si="17"/>
        <v>-12039.994996579528</v>
      </c>
      <c r="P55" s="19">
        <f t="shared" si="17"/>
        <v>-12641.994746408505</v>
      </c>
      <c r="Q55" s="19">
        <f t="shared" si="17"/>
        <v>-13274.094483728928</v>
      </c>
      <c r="R55" s="19">
        <f t="shared" si="17"/>
        <v>-13937.799207915376</v>
      </c>
    </row>
    <row r="56" spans="1:18" outlineLevel="1">
      <c r="A56" s="1" t="s">
        <v>32</v>
      </c>
      <c r="B56" s="58">
        <v>-3725</v>
      </c>
      <c r="C56" s="58">
        <v>-2807</v>
      </c>
      <c r="D56" s="19">
        <f t="shared" ref="D56:Q56" si="18">-D22*D$48</f>
        <v>-3633.2906400000002</v>
      </c>
      <c r="E56" s="19">
        <f t="shared" si="18"/>
        <v>-6539.9231520000003</v>
      </c>
      <c r="F56" s="19">
        <f t="shared" si="18"/>
        <v>-8583.6491369999985</v>
      </c>
      <c r="G56" s="19">
        <f t="shared" si="18"/>
        <v>-9012.83159385</v>
      </c>
      <c r="H56" s="19">
        <f t="shared" si="18"/>
        <v>-9463.4731735425012</v>
      </c>
      <c r="I56" s="19">
        <f t="shared" si="18"/>
        <v>-10409.820490896751</v>
      </c>
      <c r="J56" s="19">
        <f t="shared" si="18"/>
        <v>-11450.802539986427</v>
      </c>
      <c r="K56" s="19">
        <f t="shared" si="18"/>
        <v>-12595.882793985071</v>
      </c>
      <c r="L56" s="19">
        <f t="shared" si="18"/>
        <v>-12847.800449864773</v>
      </c>
      <c r="M56" s="19">
        <f t="shared" si="18"/>
        <v>-13104.75645886207</v>
      </c>
      <c r="N56" s="19">
        <f t="shared" si="18"/>
        <v>-13759.994281805173</v>
      </c>
      <c r="O56" s="19">
        <f t="shared" si="18"/>
        <v>-14447.993995895431</v>
      </c>
      <c r="P56" s="19">
        <f t="shared" si="18"/>
        <v>-15170.393695690203</v>
      </c>
      <c r="Q56" s="19">
        <f t="shared" si="18"/>
        <v>-15928.913380474713</v>
      </c>
      <c r="R56" s="19">
        <f>-R22*R$48</f>
        <v>-16725.359049498449</v>
      </c>
    </row>
    <row r="57" spans="1:18" outlineLevel="1">
      <c r="A57" s="10" t="s">
        <v>7</v>
      </c>
      <c r="B57" s="60">
        <v>734.5</v>
      </c>
      <c r="C57" s="60">
        <v>4770.7999999999993</v>
      </c>
      <c r="D57" s="21">
        <f>SUM(D52:D56)</f>
        <v>4238.839079999997</v>
      </c>
      <c r="E57" s="21">
        <f t="shared" ref="E57:R57" si="19">SUM(E52:E56)</f>
        <v>7629.9103439999972</v>
      </c>
      <c r="F57" s="21">
        <f t="shared" si="19"/>
        <v>10014.257326499997</v>
      </c>
      <c r="G57" s="21">
        <f t="shared" si="19"/>
        <v>10514.970192825002</v>
      </c>
      <c r="H57" s="21">
        <f t="shared" si="19"/>
        <v>11040.718702466249</v>
      </c>
      <c r="I57" s="21">
        <f t="shared" si="19"/>
        <v>12144.790572712873</v>
      </c>
      <c r="J57" s="21">
        <f t="shared" si="19"/>
        <v>13359.269629984163</v>
      </c>
      <c r="K57" s="21">
        <f t="shared" si="19"/>
        <v>14695.196592982586</v>
      </c>
      <c r="L57" s="21">
        <f t="shared" si="19"/>
        <v>14989.100524842228</v>
      </c>
      <c r="M57" s="21">
        <f t="shared" si="19"/>
        <v>15288.882535339075</v>
      </c>
      <c r="N57" s="21">
        <f t="shared" si="19"/>
        <v>16053.326662106037</v>
      </c>
      <c r="O57" s="21">
        <f t="shared" si="19"/>
        <v>16855.992995211331</v>
      </c>
      <c r="P57" s="21">
        <f t="shared" si="19"/>
        <v>17698.792644971894</v>
      </c>
      <c r="Q57" s="21">
        <f t="shared" si="19"/>
        <v>18583.732277220501</v>
      </c>
      <c r="R57" s="21">
        <f t="shared" si="19"/>
        <v>19512.918891081517</v>
      </c>
    </row>
    <row r="58" spans="1:18" outlineLevel="1">
      <c r="A58" s="1" t="s">
        <v>8</v>
      </c>
      <c r="B58" s="58">
        <v>-1508.1</v>
      </c>
      <c r="C58" s="58">
        <v>-1508.1</v>
      </c>
      <c r="D58" s="19">
        <f>-D129</f>
        <v>-1508.1249999999998</v>
      </c>
      <c r="E58" s="19">
        <f t="shared" ref="E58:R58" si="20">-E129</f>
        <v>-1841.9087837837833</v>
      </c>
      <c r="F58" s="19">
        <f t="shared" si="20"/>
        <v>-1841.9087837837833</v>
      </c>
      <c r="G58" s="19">
        <f t="shared" si="20"/>
        <v>-1841.9087837837833</v>
      </c>
      <c r="H58" s="19">
        <f t="shared" si="20"/>
        <v>-1841.9087837837833</v>
      </c>
      <c r="I58" s="19">
        <f t="shared" si="20"/>
        <v>-1841.9087837837833</v>
      </c>
      <c r="J58" s="19">
        <f t="shared" si="20"/>
        <v>-1841.9087837837833</v>
      </c>
      <c r="K58" s="19">
        <f t="shared" si="20"/>
        <v>-1841.9087837837833</v>
      </c>
      <c r="L58" s="19">
        <f t="shared" si="20"/>
        <v>-1841.9087837837833</v>
      </c>
      <c r="M58" s="19">
        <f t="shared" si="20"/>
        <v>-1841.9087837837833</v>
      </c>
      <c r="N58" s="19">
        <f t="shared" si="20"/>
        <v>-1841.9087837837833</v>
      </c>
      <c r="O58" s="19">
        <f t="shared" si="20"/>
        <v>-1841.9087837837833</v>
      </c>
      <c r="P58" s="19">
        <f t="shared" si="20"/>
        <v>-1841.9087837837833</v>
      </c>
      <c r="Q58" s="19">
        <f t="shared" si="20"/>
        <v>-1841.9087837837833</v>
      </c>
      <c r="R58" s="19">
        <f t="shared" si="20"/>
        <v>-1841.9087837837833</v>
      </c>
    </row>
    <row r="59" spans="1:18" outlineLevel="1">
      <c r="A59" s="10" t="s">
        <v>33</v>
      </c>
      <c r="B59" s="60">
        <v>-773.59999999999991</v>
      </c>
      <c r="C59" s="60">
        <v>3262.6999999999994</v>
      </c>
      <c r="D59" s="21">
        <f>SUM(D57:D58)</f>
        <v>2730.714079999997</v>
      </c>
      <c r="E59" s="21">
        <f t="shared" ref="E59:R59" si="21">SUM(E57:E58)</f>
        <v>5788.0015602162139</v>
      </c>
      <c r="F59" s="21">
        <f t="shared" si="21"/>
        <v>8172.3485427162141</v>
      </c>
      <c r="G59" s="21">
        <f t="shared" si="21"/>
        <v>8673.0614090412182</v>
      </c>
      <c r="H59" s="21">
        <f t="shared" si="21"/>
        <v>9198.8099186824656</v>
      </c>
      <c r="I59" s="21">
        <f t="shared" si="21"/>
        <v>10302.881788929089</v>
      </c>
      <c r="J59" s="21">
        <f t="shared" si="21"/>
        <v>11517.360846200379</v>
      </c>
      <c r="K59" s="21">
        <f t="shared" si="21"/>
        <v>12853.287809198802</v>
      </c>
      <c r="L59" s="21">
        <f t="shared" si="21"/>
        <v>13147.191741058445</v>
      </c>
      <c r="M59" s="21">
        <f t="shared" si="21"/>
        <v>13446.973751555292</v>
      </c>
      <c r="N59" s="21">
        <f t="shared" si="21"/>
        <v>14211.417878322254</v>
      </c>
      <c r="O59" s="21">
        <f t="shared" si="21"/>
        <v>15014.084211427547</v>
      </c>
      <c r="P59" s="21">
        <f t="shared" si="21"/>
        <v>15856.883861188111</v>
      </c>
      <c r="Q59" s="21">
        <f t="shared" si="21"/>
        <v>16741.823493436717</v>
      </c>
      <c r="R59" s="21">
        <f t="shared" si="21"/>
        <v>17671.010107297734</v>
      </c>
    </row>
    <row r="60" spans="1:18" outlineLevel="1">
      <c r="A60" s="1" t="s">
        <v>34</v>
      </c>
      <c r="B60" s="58">
        <v>0</v>
      </c>
      <c r="C60" s="58">
        <v>-100</v>
      </c>
      <c r="D60" s="19">
        <f>D140</f>
        <v>0</v>
      </c>
      <c r="E60" s="19">
        <f t="shared" ref="E60:R60" si="22">E140</f>
        <v>1125</v>
      </c>
      <c r="F60" s="19">
        <f t="shared" si="22"/>
        <v>1125</v>
      </c>
      <c r="G60" s="19">
        <f t="shared" si="22"/>
        <v>1125</v>
      </c>
      <c r="H60" s="19">
        <f t="shared" si="22"/>
        <v>1125</v>
      </c>
      <c r="I60" s="19">
        <f t="shared" si="22"/>
        <v>1125</v>
      </c>
      <c r="J60" s="19">
        <f t="shared" si="22"/>
        <v>1125</v>
      </c>
      <c r="K60" s="19">
        <f t="shared" si="22"/>
        <v>1125</v>
      </c>
      <c r="L60" s="19">
        <f t="shared" si="22"/>
        <v>1125</v>
      </c>
      <c r="M60" s="19">
        <f t="shared" si="22"/>
        <v>1125</v>
      </c>
      <c r="N60" s="19">
        <f t="shared" si="22"/>
        <v>0</v>
      </c>
      <c r="O60" s="19">
        <f t="shared" si="22"/>
        <v>0</v>
      </c>
      <c r="P60" s="19">
        <f t="shared" si="22"/>
        <v>0</v>
      </c>
      <c r="Q60" s="19">
        <f t="shared" si="22"/>
        <v>0</v>
      </c>
      <c r="R60" s="19">
        <f t="shared" si="22"/>
        <v>0</v>
      </c>
    </row>
    <row r="61" spans="1:18" outlineLevel="1">
      <c r="A61" s="10" t="s">
        <v>35</v>
      </c>
      <c r="B61" s="60">
        <v>-773.59999999999991</v>
      </c>
      <c r="C61" s="60">
        <v>3162.6999999999994</v>
      </c>
      <c r="D61" s="21">
        <f>SUM(D59:D60)</f>
        <v>2730.714079999997</v>
      </c>
      <c r="E61" s="21">
        <f t="shared" ref="E61:R61" si="23">SUM(E59:E60)</f>
        <v>6913.0015602162139</v>
      </c>
      <c r="F61" s="21">
        <f t="shared" si="23"/>
        <v>9297.3485427162141</v>
      </c>
      <c r="G61" s="21">
        <f t="shared" si="23"/>
        <v>9798.0614090412182</v>
      </c>
      <c r="H61" s="21">
        <f t="shared" si="23"/>
        <v>10323.809918682466</v>
      </c>
      <c r="I61" s="21">
        <f t="shared" si="23"/>
        <v>11427.881788929089</v>
      </c>
      <c r="J61" s="21">
        <f t="shared" si="23"/>
        <v>12642.360846200379</v>
      </c>
      <c r="K61" s="21">
        <f t="shared" si="23"/>
        <v>13978.287809198802</v>
      </c>
      <c r="L61" s="21">
        <f t="shared" si="23"/>
        <v>14272.191741058445</v>
      </c>
      <c r="M61" s="21">
        <f t="shared" si="23"/>
        <v>14571.973751555292</v>
      </c>
      <c r="N61" s="21">
        <f t="shared" si="23"/>
        <v>14211.417878322254</v>
      </c>
      <c r="O61" s="21">
        <f t="shared" si="23"/>
        <v>15014.084211427547</v>
      </c>
      <c r="P61" s="21">
        <f t="shared" si="23"/>
        <v>15856.883861188111</v>
      </c>
      <c r="Q61" s="21">
        <f t="shared" si="23"/>
        <v>16741.823493436717</v>
      </c>
      <c r="R61" s="21">
        <f t="shared" si="23"/>
        <v>17671.010107297734</v>
      </c>
    </row>
    <row r="62" spans="1:18" outlineLevel="1">
      <c r="A62" s="1" t="s">
        <v>36</v>
      </c>
      <c r="B62" s="58">
        <v>0</v>
      </c>
      <c r="C62" s="58">
        <v>-478</v>
      </c>
      <c r="D62" s="19">
        <f>-D24*D61</f>
        <v>-409.60711199999952</v>
      </c>
      <c r="E62" s="19">
        <f t="shared" ref="E62:R62" si="24">-E24*E61</f>
        <v>-1036.950234032432</v>
      </c>
      <c r="F62" s="19">
        <f t="shared" si="24"/>
        <v>-1394.602281407432</v>
      </c>
      <c r="G62" s="19">
        <f>-G24*G61</f>
        <v>-1469.7092113561828</v>
      </c>
      <c r="H62" s="19">
        <f t="shared" si="24"/>
        <v>-1548.5714878023698</v>
      </c>
      <c r="I62" s="19">
        <f t="shared" si="24"/>
        <v>-1714.1822683393634</v>
      </c>
      <c r="J62" s="19">
        <f>-J24*J61</f>
        <v>-1896.3541269300567</v>
      </c>
      <c r="K62" s="19">
        <f t="shared" si="24"/>
        <v>-2096.7431713798201</v>
      </c>
      <c r="L62" s="19">
        <f t="shared" si="24"/>
        <v>-2140.8287611587666</v>
      </c>
      <c r="M62" s="19">
        <f t="shared" si="24"/>
        <v>-2185.7960627332936</v>
      </c>
      <c r="N62" s="19">
        <f t="shared" si="24"/>
        <v>-2131.7126817483381</v>
      </c>
      <c r="O62" s="19">
        <f t="shared" si="24"/>
        <v>-2252.112631714132</v>
      </c>
      <c r="P62" s="19">
        <f t="shared" si="24"/>
        <v>-2378.5325791782166</v>
      </c>
      <c r="Q62" s="19">
        <f t="shared" si="24"/>
        <v>-2511.2735240155075</v>
      </c>
      <c r="R62" s="19">
        <f t="shared" si="24"/>
        <v>-2650.6515160946601</v>
      </c>
    </row>
    <row r="63" spans="1:18" ht="16.5" outlineLevel="1" thickBot="1">
      <c r="A63" s="36" t="s">
        <v>37</v>
      </c>
      <c r="B63" s="61">
        <v>-773.59999999999991</v>
      </c>
      <c r="C63" s="61">
        <v>2684.6999999999994</v>
      </c>
      <c r="D63" s="37">
        <f>SUM(D61:D62)</f>
        <v>2321.1069679999973</v>
      </c>
      <c r="E63" s="37">
        <f t="shared" ref="E63:R63" si="25">SUM(E61:E62)</f>
        <v>5876.0513261837823</v>
      </c>
      <c r="F63" s="37">
        <f t="shared" si="25"/>
        <v>7902.7462613087819</v>
      </c>
      <c r="G63" s="37">
        <f t="shared" si="25"/>
        <v>8328.3521976850352</v>
      </c>
      <c r="H63" s="37">
        <f t="shared" si="25"/>
        <v>8775.2384308800956</v>
      </c>
      <c r="I63" s="37">
        <f t="shared" si="25"/>
        <v>9713.6995205897256</v>
      </c>
      <c r="J63" s="37">
        <f t="shared" si="25"/>
        <v>10746.006719270323</v>
      </c>
      <c r="K63" s="37">
        <f t="shared" si="25"/>
        <v>11881.544637818983</v>
      </c>
      <c r="L63" s="37">
        <f t="shared" si="25"/>
        <v>12131.362979899677</v>
      </c>
      <c r="M63" s="37">
        <f t="shared" si="25"/>
        <v>12386.177688821997</v>
      </c>
      <c r="N63" s="37">
        <f t="shared" si="25"/>
        <v>12079.705196573916</v>
      </c>
      <c r="O63" s="37">
        <f t="shared" si="25"/>
        <v>12761.971579713416</v>
      </c>
      <c r="P63" s="37">
        <f t="shared" si="25"/>
        <v>13478.351282009895</v>
      </c>
      <c r="Q63" s="37">
        <f t="shared" si="25"/>
        <v>14230.54996942121</v>
      </c>
      <c r="R63" s="37">
        <f t="shared" si="25"/>
        <v>15020.358591203074</v>
      </c>
    </row>
    <row r="64" spans="1:18" outlineLevel="1">
      <c r="A64" s="1" t="s">
        <v>103</v>
      </c>
      <c r="B64" s="57">
        <v>0</v>
      </c>
      <c r="C64" s="56">
        <v>0</v>
      </c>
      <c r="D64" s="18">
        <f>D39</f>
        <v>0</v>
      </c>
      <c r="E64" s="18">
        <f t="shared" ref="E64:R64" si="26">E39</f>
        <v>2000</v>
      </c>
      <c r="F64" s="18">
        <f t="shared" si="26"/>
        <v>2000</v>
      </c>
      <c r="G64" s="18">
        <f t="shared" si="26"/>
        <v>2000</v>
      </c>
      <c r="H64" s="18">
        <f t="shared" si="26"/>
        <v>2000</v>
      </c>
      <c r="I64" s="18">
        <f t="shared" si="26"/>
        <v>2000</v>
      </c>
      <c r="J64" s="18">
        <f t="shared" si="26"/>
        <v>2000</v>
      </c>
      <c r="K64" s="18">
        <f t="shared" si="26"/>
        <v>2000</v>
      </c>
      <c r="L64" s="18">
        <f t="shared" si="26"/>
        <v>2000</v>
      </c>
      <c r="M64" s="18">
        <f t="shared" si="26"/>
        <v>2000</v>
      </c>
      <c r="N64" s="18">
        <f t="shared" si="26"/>
        <v>2000</v>
      </c>
      <c r="O64" s="18">
        <f t="shared" si="26"/>
        <v>2000</v>
      </c>
      <c r="P64" s="18">
        <f t="shared" si="26"/>
        <v>2000</v>
      </c>
      <c r="Q64" s="18">
        <f t="shared" si="26"/>
        <v>2000</v>
      </c>
      <c r="R64" s="18">
        <f t="shared" si="26"/>
        <v>2000</v>
      </c>
    </row>
    <row r="65" spans="1:18" outlineLevel="1"/>
    <row r="67" spans="1:18">
      <c r="A67" s="49" t="s">
        <v>38</v>
      </c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1:18" outlineLevel="1">
      <c r="A68" s="10" t="s">
        <v>9</v>
      </c>
    </row>
    <row r="69" spans="1:18" outlineLevel="1">
      <c r="A69" s="10" t="s">
        <v>42</v>
      </c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outlineLevel="1">
      <c r="A70" s="1" t="s">
        <v>10</v>
      </c>
      <c r="B70" s="62">
        <v>2940</v>
      </c>
      <c r="C70" s="62">
        <v>7273</v>
      </c>
      <c r="D70" s="23">
        <f>D117</f>
        <v>5817.2183292903192</v>
      </c>
      <c r="E70" s="23">
        <f>E117</f>
        <v>9319.5167099675618</v>
      </c>
      <c r="F70" s="23">
        <f t="shared" ref="F70:R70" si="27">F117</f>
        <v>11432.346151608515</v>
      </c>
      <c r="G70" s="23">
        <f t="shared" si="27"/>
        <v>16151.232050503944</v>
      </c>
      <c r="H70" s="23">
        <f t="shared" si="27"/>
        <v>22469.566748167417</v>
      </c>
      <c r="I70" s="23">
        <f>I117</f>
        <v>28142.656195438387</v>
      </c>
      <c r="J70" s="23">
        <f t="shared" si="27"/>
        <v>33900.518349981678</v>
      </c>
      <c r="K70" s="23">
        <f t="shared" si="27"/>
        <v>42105.406560188392</v>
      </c>
      <c r="L70" s="23">
        <f t="shared" si="27"/>
        <v>50725.63672051797</v>
      </c>
      <c r="M70" s="23">
        <f t="shared" si="27"/>
        <v>62294.489226561025</v>
      </c>
      <c r="N70" s="23">
        <f t="shared" si="27"/>
        <v>72912.673129021146</v>
      </c>
      <c r="O70" s="23">
        <f t="shared" si="27"/>
        <v>81068.598351692883</v>
      </c>
      <c r="P70" s="23">
        <f t="shared" si="27"/>
        <v>96031.180315637495</v>
      </c>
      <c r="Q70" s="23">
        <f t="shared" si="27"/>
        <v>107538.537554168</v>
      </c>
      <c r="R70" s="23">
        <f t="shared" si="27"/>
        <v>121872.69579378069</v>
      </c>
    </row>
    <row r="71" spans="1:18" outlineLevel="1">
      <c r="A71" s="1" t="s">
        <v>39</v>
      </c>
      <c r="B71" s="62">
        <v>0</v>
      </c>
      <c r="C71" s="62">
        <v>815</v>
      </c>
      <c r="D71" s="23">
        <f>D27/D8*D48</f>
        <v>2930.0730967741938</v>
      </c>
      <c r="E71" s="23">
        <f>E27/E8*E48</f>
        <v>5449.9359600000007</v>
      </c>
      <c r="F71" s="23">
        <f t="shared" ref="F71:R71" si="28">F27/F8*F48</f>
        <v>6922.2976911290316</v>
      </c>
      <c r="G71" s="23">
        <f t="shared" si="28"/>
        <v>7510.6929948750012</v>
      </c>
      <c r="H71" s="23">
        <f t="shared" si="28"/>
        <v>7631.8332044697599</v>
      </c>
      <c r="I71" s="23">
        <f t="shared" si="28"/>
        <v>8395.0165249167349</v>
      </c>
      <c r="J71" s="23">
        <f t="shared" si="28"/>
        <v>9542.33544998869</v>
      </c>
      <c r="K71" s="23">
        <f t="shared" si="28"/>
        <v>10157.969995149251</v>
      </c>
      <c r="L71" s="23">
        <f t="shared" si="28"/>
        <v>10706.500374887313</v>
      </c>
      <c r="M71" s="23">
        <f t="shared" si="28"/>
        <v>10568.351982953282</v>
      </c>
      <c r="N71" s="23">
        <f t="shared" si="28"/>
        <v>11096.769582100947</v>
      </c>
      <c r="O71" s="23">
        <f t="shared" si="28"/>
        <v>12899.994639192349</v>
      </c>
      <c r="P71" s="23">
        <f t="shared" si="28"/>
        <v>12234.188464266294</v>
      </c>
      <c r="Q71" s="23">
        <f t="shared" si="28"/>
        <v>13274.094483728928</v>
      </c>
      <c r="R71" s="23">
        <f t="shared" si="28"/>
        <v>13488.192781853588</v>
      </c>
    </row>
    <row r="72" spans="1:18" outlineLevel="1">
      <c r="A72" s="1" t="s">
        <v>40</v>
      </c>
      <c r="B72" s="62">
        <v>2082.5</v>
      </c>
      <c r="C72" s="62">
        <v>3705</v>
      </c>
      <c r="D72" s="23">
        <f>-D29/D8*D51</f>
        <v>5371.8006774193555</v>
      </c>
      <c r="E72" s="23">
        <f>-E29/E8*E51</f>
        <v>9991.5492599999998</v>
      </c>
      <c r="F72" s="23">
        <f t="shared" ref="F72:R72" si="29">-F29/F8*F51</f>
        <v>12690.879100403225</v>
      </c>
      <c r="G72" s="23">
        <f t="shared" si="29"/>
        <v>13769.603823937501</v>
      </c>
      <c r="H72" s="23">
        <f t="shared" si="29"/>
        <v>13991.694208194562</v>
      </c>
      <c r="I72" s="23">
        <f t="shared" si="29"/>
        <v>15390.863629014017</v>
      </c>
      <c r="J72" s="23">
        <f t="shared" si="29"/>
        <v>17494.281658312597</v>
      </c>
      <c r="K72" s="23">
        <f t="shared" si="29"/>
        <v>18622.944991106961</v>
      </c>
      <c r="L72" s="23">
        <f t="shared" si="29"/>
        <v>19628.584020626738</v>
      </c>
      <c r="M72" s="23">
        <f t="shared" si="29"/>
        <v>19375.311968747683</v>
      </c>
      <c r="N72" s="23">
        <f t="shared" si="29"/>
        <v>20344.077567185072</v>
      </c>
      <c r="O72" s="23">
        <f t="shared" si="29"/>
        <v>23649.990171852645</v>
      </c>
      <c r="P72" s="23">
        <f t="shared" si="29"/>
        <v>22429.345517821541</v>
      </c>
      <c r="Q72" s="23">
        <f t="shared" si="29"/>
        <v>24335.839886836366</v>
      </c>
      <c r="R72" s="23">
        <f t="shared" si="29"/>
        <v>24728.353433398246</v>
      </c>
    </row>
    <row r="73" spans="1:18" ht="16.5" outlineLevel="1" thickBot="1">
      <c r="A73" s="36" t="s">
        <v>41</v>
      </c>
      <c r="B73" s="61">
        <v>5022.5</v>
      </c>
      <c r="C73" s="61">
        <v>11793</v>
      </c>
      <c r="D73" s="37">
        <f>SUM(D70:D72)</f>
        <v>14119.092103483868</v>
      </c>
      <c r="E73" s="37">
        <f>SUM(E70:E72)</f>
        <v>24761.001929967562</v>
      </c>
      <c r="F73" s="37">
        <f t="shared" ref="F73:R73" si="30">SUM(F70:F72)</f>
        <v>31045.522943140772</v>
      </c>
      <c r="G73" s="37">
        <f t="shared" si="30"/>
        <v>37431.528869316448</v>
      </c>
      <c r="H73" s="37">
        <f t="shared" si="30"/>
        <v>44093.094160831737</v>
      </c>
      <c r="I73" s="37">
        <f t="shared" si="30"/>
        <v>51928.53634936914</v>
      </c>
      <c r="J73" s="37">
        <f t="shared" si="30"/>
        <v>60937.135458282966</v>
      </c>
      <c r="K73" s="37">
        <f t="shared" si="30"/>
        <v>70886.321546444611</v>
      </c>
      <c r="L73" s="37">
        <f t="shared" si="30"/>
        <v>81060.721116032015</v>
      </c>
      <c r="M73" s="37">
        <f t="shared" si="30"/>
        <v>92238.153178261986</v>
      </c>
      <c r="N73" s="37">
        <f t="shared" si="30"/>
        <v>104353.52027830717</v>
      </c>
      <c r="O73" s="37">
        <f t="shared" si="30"/>
        <v>117618.58316273786</v>
      </c>
      <c r="P73" s="37">
        <f t="shared" si="30"/>
        <v>130694.71429772532</v>
      </c>
      <c r="Q73" s="37">
        <f t="shared" si="30"/>
        <v>145148.47192473328</v>
      </c>
      <c r="R73" s="37">
        <f t="shared" si="30"/>
        <v>160089.24200903252</v>
      </c>
    </row>
    <row r="74" spans="1:18" outlineLevel="1">
      <c r="A74" s="10" t="s">
        <v>43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outlineLevel="1">
      <c r="A75" s="1" t="s">
        <v>44</v>
      </c>
      <c r="B75" s="62">
        <v>115966.87500000001</v>
      </c>
      <c r="C75" s="62">
        <v>114458.74999999999</v>
      </c>
      <c r="D75" s="23">
        <f>D132</f>
        <v>112950.62499999994</v>
      </c>
      <c r="E75" s="23">
        <f>E132</f>
        <v>137108.71621621615</v>
      </c>
      <c r="F75" s="23">
        <f t="shared" ref="F75:R75" si="31">F132</f>
        <v>135266.80743243237</v>
      </c>
      <c r="G75" s="23">
        <f t="shared" si="31"/>
        <v>133424.89864864858</v>
      </c>
      <c r="H75" s="23">
        <f t="shared" si="31"/>
        <v>131582.98986486479</v>
      </c>
      <c r="I75" s="23">
        <f t="shared" si="31"/>
        <v>129741.08108108102</v>
      </c>
      <c r="J75" s="23">
        <f t="shared" si="31"/>
        <v>127899.17229729725</v>
      </c>
      <c r="K75" s="23">
        <f t="shared" si="31"/>
        <v>126057.26351351346</v>
      </c>
      <c r="L75" s="23">
        <f t="shared" si="31"/>
        <v>124215.35472972968</v>
      </c>
      <c r="M75" s="23">
        <f t="shared" si="31"/>
        <v>122373.44594594589</v>
      </c>
      <c r="N75" s="23">
        <f t="shared" si="31"/>
        <v>120531.5371621621</v>
      </c>
      <c r="O75" s="23">
        <f t="shared" si="31"/>
        <v>118689.62837837833</v>
      </c>
      <c r="P75" s="23">
        <f t="shared" si="31"/>
        <v>116847.71959459454</v>
      </c>
      <c r="Q75" s="23">
        <f t="shared" si="31"/>
        <v>115005.81081081076</v>
      </c>
      <c r="R75" s="23">
        <f t="shared" si="31"/>
        <v>113163.90202702698</v>
      </c>
    </row>
    <row r="76" spans="1:18" ht="16.5" outlineLevel="1" thickBot="1">
      <c r="A76" s="22" t="s">
        <v>88</v>
      </c>
      <c r="B76" s="61">
        <v>120989.37500000001</v>
      </c>
      <c r="C76" s="61">
        <v>126251.74999999999</v>
      </c>
      <c r="D76" s="37">
        <f>SUM(D75,D73)</f>
        <v>127069.71710348381</v>
      </c>
      <c r="E76" s="37">
        <f>SUM(E75,E73)</f>
        <v>161869.7181461837</v>
      </c>
      <c r="F76" s="37">
        <f t="shared" ref="F76:R76" si="32">SUM(F75,F73)</f>
        <v>166312.33037557313</v>
      </c>
      <c r="G76" s="37">
        <f t="shared" si="32"/>
        <v>170856.42751796503</v>
      </c>
      <c r="H76" s="37">
        <f t="shared" si="32"/>
        <v>175676.08402569653</v>
      </c>
      <c r="I76" s="37">
        <f t="shared" si="32"/>
        <v>181669.61743045016</v>
      </c>
      <c r="J76" s="37">
        <f t="shared" si="32"/>
        <v>188836.30775558023</v>
      </c>
      <c r="K76" s="37">
        <f t="shared" si="32"/>
        <v>196943.58505995807</v>
      </c>
      <c r="L76" s="37">
        <f t="shared" si="32"/>
        <v>205276.07584576169</v>
      </c>
      <c r="M76" s="37">
        <f t="shared" si="32"/>
        <v>214611.59912420786</v>
      </c>
      <c r="N76" s="37">
        <f t="shared" si="32"/>
        <v>224885.05744046927</v>
      </c>
      <c r="O76" s="37">
        <f t="shared" si="32"/>
        <v>236308.21154111618</v>
      </c>
      <c r="P76" s="37">
        <f t="shared" si="32"/>
        <v>247542.43389231985</v>
      </c>
      <c r="Q76" s="37">
        <f t="shared" si="32"/>
        <v>260154.28273554402</v>
      </c>
      <c r="R76" s="37">
        <f t="shared" si="32"/>
        <v>273253.1440360595</v>
      </c>
    </row>
    <row r="77" spans="1:18" outlineLevel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outlineLevel="1">
      <c r="A78" s="9" t="s">
        <v>45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outlineLevel="1">
      <c r="A79" s="9" t="s">
        <v>46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outlineLevel="1">
      <c r="A80" s="11" t="s">
        <v>47</v>
      </c>
      <c r="B80" s="62">
        <v>0</v>
      </c>
      <c r="C80" s="62">
        <v>578</v>
      </c>
      <c r="D80" s="23">
        <f>-D28/D8*D51</f>
        <v>1074.3601354838711</v>
      </c>
      <c r="E80" s="23">
        <f>-E28/E8*E51</f>
        <v>1998.3098520000001</v>
      </c>
      <c r="F80" s="23">
        <f t="shared" ref="F80:R80" si="33">-F28/F8*F51</f>
        <v>2538.1758200806448</v>
      </c>
      <c r="G80" s="23">
        <f t="shared" si="33"/>
        <v>2753.9207647875005</v>
      </c>
      <c r="H80" s="23">
        <f t="shared" si="33"/>
        <v>2798.3388416389121</v>
      </c>
      <c r="I80" s="23">
        <f t="shared" si="33"/>
        <v>3078.1727258028031</v>
      </c>
      <c r="J80" s="23">
        <f t="shared" si="33"/>
        <v>3498.85633166252</v>
      </c>
      <c r="K80" s="23">
        <f t="shared" si="33"/>
        <v>3724.5889982213921</v>
      </c>
      <c r="L80" s="23">
        <f t="shared" si="33"/>
        <v>3925.7168041253481</v>
      </c>
      <c r="M80" s="23">
        <f t="shared" si="33"/>
        <v>3875.062393749537</v>
      </c>
      <c r="N80" s="23">
        <f t="shared" si="33"/>
        <v>4068.8155134370145</v>
      </c>
      <c r="O80" s="23">
        <f t="shared" si="33"/>
        <v>4729.9980343705283</v>
      </c>
      <c r="P80" s="23">
        <f t="shared" si="33"/>
        <v>4485.8691035643078</v>
      </c>
      <c r="Q80" s="23">
        <f t="shared" si="33"/>
        <v>4867.1679773672731</v>
      </c>
      <c r="R80" s="23">
        <f t="shared" si="33"/>
        <v>4945.6706866796485</v>
      </c>
    </row>
    <row r="81" spans="1:18" outlineLevel="1">
      <c r="A81" s="11" t="s">
        <v>48</v>
      </c>
      <c r="B81" s="62">
        <v>0</v>
      </c>
      <c r="C81" s="62">
        <v>2000</v>
      </c>
      <c r="D81" s="23">
        <f>D138</f>
        <v>0</v>
      </c>
      <c r="E81" s="23">
        <f>E138</f>
        <v>30000</v>
      </c>
      <c r="F81" s="23">
        <f t="shared" ref="F81:R81" si="34">F138</f>
        <v>28000</v>
      </c>
      <c r="G81" s="23">
        <f t="shared" si="34"/>
        <v>26000</v>
      </c>
      <c r="H81" s="23">
        <f t="shared" si="34"/>
        <v>24000</v>
      </c>
      <c r="I81" s="23">
        <f t="shared" si="34"/>
        <v>22000</v>
      </c>
      <c r="J81" s="23">
        <f t="shared" si="34"/>
        <v>20000</v>
      </c>
      <c r="K81" s="23">
        <f t="shared" si="34"/>
        <v>18000</v>
      </c>
      <c r="L81" s="23">
        <f t="shared" si="34"/>
        <v>16000</v>
      </c>
      <c r="M81" s="23">
        <f t="shared" si="34"/>
        <v>15000</v>
      </c>
      <c r="N81" s="23">
        <f t="shared" si="34"/>
        <v>15000</v>
      </c>
      <c r="O81" s="23">
        <f t="shared" si="34"/>
        <v>15000</v>
      </c>
      <c r="P81" s="23">
        <f t="shared" si="34"/>
        <v>15000</v>
      </c>
      <c r="Q81" s="23">
        <f t="shared" si="34"/>
        <v>15000</v>
      </c>
      <c r="R81" s="23">
        <f t="shared" si="34"/>
        <v>15000</v>
      </c>
    </row>
    <row r="82" spans="1:18" ht="16.5" outlineLevel="1" thickBot="1">
      <c r="A82" s="22" t="s">
        <v>49</v>
      </c>
      <c r="B82" s="63">
        <v>0</v>
      </c>
      <c r="C82" s="63">
        <v>2578</v>
      </c>
      <c r="D82" s="38">
        <f>SUM(D80:D81)</f>
        <v>1074.3601354838711</v>
      </c>
      <c r="E82" s="38">
        <f>SUM(E80:E81)</f>
        <v>31998.309851999999</v>
      </c>
      <c r="F82" s="38">
        <f t="shared" ref="F82:R82" si="35">SUM(F80:F81)</f>
        <v>30538.175820080643</v>
      </c>
      <c r="G82" s="38">
        <f t="shared" si="35"/>
        <v>28753.920764787501</v>
      </c>
      <c r="H82" s="38">
        <f t="shared" si="35"/>
        <v>26798.338841638913</v>
      </c>
      <c r="I82" s="38">
        <f t="shared" si="35"/>
        <v>25078.172725802804</v>
      </c>
      <c r="J82" s="38">
        <f t="shared" si="35"/>
        <v>23498.856331662519</v>
      </c>
      <c r="K82" s="38">
        <f t="shared" si="35"/>
        <v>21724.588998221392</v>
      </c>
      <c r="L82" s="38">
        <f t="shared" si="35"/>
        <v>19925.716804125346</v>
      </c>
      <c r="M82" s="38">
        <f t="shared" si="35"/>
        <v>18875.062393749537</v>
      </c>
      <c r="N82" s="38">
        <f t="shared" si="35"/>
        <v>19068.815513437014</v>
      </c>
      <c r="O82" s="38">
        <f t="shared" si="35"/>
        <v>19729.998034370528</v>
      </c>
      <c r="P82" s="38">
        <f t="shared" si="35"/>
        <v>19485.869103564306</v>
      </c>
      <c r="Q82" s="38">
        <f t="shared" si="35"/>
        <v>19867.167977367273</v>
      </c>
      <c r="R82" s="38">
        <f t="shared" si="35"/>
        <v>19945.670686679648</v>
      </c>
    </row>
    <row r="83" spans="1:18" outlineLevel="1">
      <c r="A83" s="11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outlineLevel="1">
      <c r="A84" s="9" t="s">
        <v>50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outlineLevel="1">
      <c r="A85" s="11" t="s">
        <v>11</v>
      </c>
      <c r="B85" s="62">
        <v>121762.97500000002</v>
      </c>
      <c r="C85" s="62">
        <v>121762.97500000002</v>
      </c>
      <c r="D85" s="23">
        <f>C85</f>
        <v>121762.97500000002</v>
      </c>
      <c r="E85" s="23">
        <f>D85</f>
        <v>121762.97500000002</v>
      </c>
      <c r="F85" s="23">
        <f t="shared" ref="F85:R85" si="36">E85</f>
        <v>121762.97500000002</v>
      </c>
      <c r="G85" s="23">
        <f t="shared" si="36"/>
        <v>121762.97500000002</v>
      </c>
      <c r="H85" s="23">
        <f t="shared" si="36"/>
        <v>121762.97500000002</v>
      </c>
      <c r="I85" s="23">
        <f t="shared" si="36"/>
        <v>121762.97500000002</v>
      </c>
      <c r="J85" s="23">
        <f t="shared" si="36"/>
        <v>121762.97500000002</v>
      </c>
      <c r="K85" s="23">
        <f t="shared" si="36"/>
        <v>121762.97500000002</v>
      </c>
      <c r="L85" s="23">
        <f t="shared" si="36"/>
        <v>121762.97500000002</v>
      </c>
      <c r="M85" s="23">
        <f t="shared" si="36"/>
        <v>121762.97500000002</v>
      </c>
      <c r="N85" s="23">
        <f t="shared" si="36"/>
        <v>121762.97500000002</v>
      </c>
      <c r="O85" s="23">
        <f t="shared" si="36"/>
        <v>121762.97500000002</v>
      </c>
      <c r="P85" s="23">
        <f t="shared" si="36"/>
        <v>121762.97500000002</v>
      </c>
      <c r="Q85" s="23">
        <f t="shared" si="36"/>
        <v>121762.97500000002</v>
      </c>
      <c r="R85" s="23">
        <f t="shared" si="36"/>
        <v>121762.97500000002</v>
      </c>
    </row>
    <row r="86" spans="1:18" outlineLevel="1">
      <c r="A86" s="11" t="s">
        <v>51</v>
      </c>
      <c r="B86" s="62">
        <v>-773.59999999999991</v>
      </c>
      <c r="C86" s="62">
        <v>1911.0999999999995</v>
      </c>
      <c r="D86" s="23">
        <f>C86+D63-D64</f>
        <v>4232.2069679999968</v>
      </c>
      <c r="E86" s="23">
        <f>D86+E63-E64</f>
        <v>8108.2582941837791</v>
      </c>
      <c r="F86" s="23">
        <f t="shared" ref="F86:R86" si="37">E86+F63-F64</f>
        <v>14011.00455549256</v>
      </c>
      <c r="G86" s="23">
        <f t="shared" si="37"/>
        <v>20339.356753177595</v>
      </c>
      <c r="H86" s="23">
        <f>G86+H63-H64</f>
        <v>27114.595184057689</v>
      </c>
      <c r="I86" s="23">
        <f t="shared" si="37"/>
        <v>34828.294704647415</v>
      </c>
      <c r="J86" s="23">
        <f t="shared" si="37"/>
        <v>43574.301423917736</v>
      </c>
      <c r="K86" s="23">
        <f t="shared" si="37"/>
        <v>53455.846061736716</v>
      </c>
      <c r="L86" s="23">
        <f t="shared" si="37"/>
        <v>63587.209041636394</v>
      </c>
      <c r="M86" s="23">
        <f t="shared" si="37"/>
        <v>73973.386730458384</v>
      </c>
      <c r="N86" s="23">
        <f t="shared" si="37"/>
        <v>84053.091927032307</v>
      </c>
      <c r="O86" s="23">
        <f t="shared" si="37"/>
        <v>94815.063506745719</v>
      </c>
      <c r="P86" s="23">
        <f t="shared" si="37"/>
        <v>106293.41478875562</v>
      </c>
      <c r="Q86" s="23">
        <f t="shared" si="37"/>
        <v>118523.96475817682</v>
      </c>
      <c r="R86" s="23">
        <f t="shared" si="37"/>
        <v>131544.32334937991</v>
      </c>
    </row>
    <row r="87" spans="1:18" outlineLevel="1">
      <c r="A87" s="10" t="s">
        <v>52</v>
      </c>
      <c r="B87" s="60">
        <v>120989.37500000001</v>
      </c>
      <c r="C87" s="60">
        <v>123674.07500000003</v>
      </c>
      <c r="D87" s="19">
        <f>SUM(D85:D86)</f>
        <v>125995.18196800002</v>
      </c>
      <c r="E87" s="19">
        <f>SUM(E85:E86)</f>
        <v>129871.2332941838</v>
      </c>
      <c r="F87" s="19">
        <f t="shared" ref="F87:R87" si="38">SUM(F85:F86)</f>
        <v>135773.97955549258</v>
      </c>
      <c r="G87" s="19">
        <f t="shared" si="38"/>
        <v>142102.33175317763</v>
      </c>
      <c r="H87" s="19">
        <f t="shared" si="38"/>
        <v>148877.57018405769</v>
      </c>
      <c r="I87" s="19">
        <f t="shared" si="38"/>
        <v>156591.26970464742</v>
      </c>
      <c r="J87" s="19">
        <f t="shared" si="38"/>
        <v>165337.27642391776</v>
      </c>
      <c r="K87" s="19">
        <f t="shared" si="38"/>
        <v>175218.82106173673</v>
      </c>
      <c r="L87" s="19">
        <f t="shared" si="38"/>
        <v>185350.18404163641</v>
      </c>
      <c r="M87" s="19">
        <f t="shared" si="38"/>
        <v>195736.36173045839</v>
      </c>
      <c r="N87" s="19">
        <f t="shared" si="38"/>
        <v>205816.06692703231</v>
      </c>
      <c r="O87" s="19">
        <f t="shared" si="38"/>
        <v>216578.03850674574</v>
      </c>
      <c r="P87" s="19">
        <f t="shared" si="38"/>
        <v>228056.38978875562</v>
      </c>
      <c r="Q87" s="19">
        <f t="shared" si="38"/>
        <v>240286.93975817686</v>
      </c>
      <c r="R87" s="19">
        <f t="shared" si="38"/>
        <v>253307.29834937991</v>
      </c>
    </row>
    <row r="88" spans="1:18" ht="16.5" outlineLevel="1" thickBot="1">
      <c r="A88" s="22" t="s">
        <v>53</v>
      </c>
      <c r="B88" s="63">
        <v>120989.37500000001</v>
      </c>
      <c r="C88" s="63">
        <v>126252.07500000003</v>
      </c>
      <c r="D88" s="38">
        <f>D87+D82</f>
        <v>127069.54210348389</v>
      </c>
      <c r="E88" s="38">
        <f>E87+E82</f>
        <v>161869.5431461838</v>
      </c>
      <c r="F88" s="38">
        <f t="shared" ref="F88:R88" si="39">F87+F82</f>
        <v>166312.15537557323</v>
      </c>
      <c r="G88" s="38">
        <f t="shared" si="39"/>
        <v>170856.25251796513</v>
      </c>
      <c r="H88" s="38">
        <f t="shared" si="39"/>
        <v>175675.9090256966</v>
      </c>
      <c r="I88" s="38">
        <f t="shared" si="39"/>
        <v>181669.44243045023</v>
      </c>
      <c r="J88" s="38">
        <f t="shared" si="39"/>
        <v>188836.13275558027</v>
      </c>
      <c r="K88" s="38">
        <f t="shared" si="39"/>
        <v>196943.41005995811</v>
      </c>
      <c r="L88" s="38">
        <f t="shared" si="39"/>
        <v>205275.90084576176</v>
      </c>
      <c r="M88" s="38">
        <f t="shared" si="39"/>
        <v>214611.42412420793</v>
      </c>
      <c r="N88" s="38">
        <f t="shared" si="39"/>
        <v>224884.88244046932</v>
      </c>
      <c r="O88" s="38">
        <f t="shared" si="39"/>
        <v>236308.03654111628</v>
      </c>
      <c r="P88" s="38">
        <f t="shared" si="39"/>
        <v>247542.25889231992</v>
      </c>
      <c r="Q88" s="38">
        <f t="shared" si="39"/>
        <v>260154.10773554412</v>
      </c>
      <c r="R88" s="38">
        <f t="shared" si="39"/>
        <v>273252.96903605957</v>
      </c>
    </row>
    <row r="89" spans="1:18" outlineLevel="1">
      <c r="A89" s="11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outlineLevel="1">
      <c r="A90" s="13" t="s">
        <v>54</v>
      </c>
      <c r="B90" s="2" t="str">
        <f>IF(ABS(B88-B76)&lt;1,"ok","error")</f>
        <v>ok</v>
      </c>
      <c r="C90" s="2" t="str">
        <f t="shared" ref="C90:R90" si="40">IF(ABS(C88-C76)&lt;1,"ok","error")</f>
        <v>ok</v>
      </c>
      <c r="D90" s="2" t="str">
        <f t="shared" si="40"/>
        <v>ok</v>
      </c>
      <c r="E90" s="2" t="str">
        <f t="shared" si="40"/>
        <v>ok</v>
      </c>
      <c r="F90" s="2" t="str">
        <f t="shared" si="40"/>
        <v>ok</v>
      </c>
      <c r="G90" s="2" t="str">
        <f t="shared" si="40"/>
        <v>ok</v>
      </c>
      <c r="H90" s="2" t="str">
        <f t="shared" si="40"/>
        <v>ok</v>
      </c>
      <c r="I90" s="2" t="str">
        <f t="shared" si="40"/>
        <v>ok</v>
      </c>
      <c r="J90" s="2" t="str">
        <f t="shared" si="40"/>
        <v>ok</v>
      </c>
      <c r="K90" s="2" t="str">
        <f t="shared" si="40"/>
        <v>ok</v>
      </c>
      <c r="L90" s="2" t="str">
        <f t="shared" si="40"/>
        <v>ok</v>
      </c>
      <c r="M90" s="2" t="str">
        <f t="shared" si="40"/>
        <v>ok</v>
      </c>
      <c r="N90" s="2" t="str">
        <f t="shared" si="40"/>
        <v>ok</v>
      </c>
      <c r="O90" s="2" t="str">
        <f t="shared" si="40"/>
        <v>ok</v>
      </c>
      <c r="P90" s="2" t="str">
        <f t="shared" si="40"/>
        <v>ok</v>
      </c>
      <c r="Q90" s="2" t="str">
        <f t="shared" si="40"/>
        <v>ok</v>
      </c>
      <c r="R90" s="2" t="str">
        <f t="shared" si="40"/>
        <v>ok</v>
      </c>
    </row>
    <row r="91" spans="1:18" outlineLevel="1">
      <c r="C91" s="17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outlineLevel="1"/>
    <row r="94" spans="1:18">
      <c r="A94" s="49" t="s">
        <v>55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 outlineLevel="1">
      <c r="A95" s="11"/>
    </row>
    <row r="96" spans="1:18" outlineLevel="1">
      <c r="A96" s="9" t="s">
        <v>56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outlineLevel="1">
      <c r="A97" s="11" t="s">
        <v>105</v>
      </c>
      <c r="B97" s="27"/>
      <c r="C97" s="62">
        <v>2684.6999999999994</v>
      </c>
      <c r="D97" s="23">
        <f>D63</f>
        <v>2321.1069679999973</v>
      </c>
      <c r="E97" s="23">
        <f>E63</f>
        <v>5876.0513261837823</v>
      </c>
      <c r="F97" s="23">
        <f>F63</f>
        <v>7902.7462613087819</v>
      </c>
      <c r="G97" s="23">
        <f t="shared" ref="G97:R97" si="41">G63</f>
        <v>8328.3521976850352</v>
      </c>
      <c r="H97" s="23">
        <f t="shared" si="41"/>
        <v>8775.2384308800956</v>
      </c>
      <c r="I97" s="23">
        <f t="shared" si="41"/>
        <v>9713.6995205897256</v>
      </c>
      <c r="J97" s="23">
        <f t="shared" si="41"/>
        <v>10746.006719270323</v>
      </c>
      <c r="K97" s="23">
        <f t="shared" si="41"/>
        <v>11881.544637818983</v>
      </c>
      <c r="L97" s="23">
        <f t="shared" si="41"/>
        <v>12131.362979899677</v>
      </c>
      <c r="M97" s="23">
        <f t="shared" si="41"/>
        <v>12386.177688821997</v>
      </c>
      <c r="N97" s="23">
        <f t="shared" si="41"/>
        <v>12079.705196573916</v>
      </c>
      <c r="O97" s="23">
        <f t="shared" si="41"/>
        <v>12761.971579713416</v>
      </c>
      <c r="P97" s="23">
        <f t="shared" si="41"/>
        <v>13478.351282009895</v>
      </c>
      <c r="Q97" s="23">
        <f t="shared" si="41"/>
        <v>14230.54996942121</v>
      </c>
      <c r="R97" s="23">
        <f t="shared" si="41"/>
        <v>15020.358591203074</v>
      </c>
    </row>
    <row r="98" spans="1:18" outlineLevel="1">
      <c r="A98" s="11" t="s">
        <v>106</v>
      </c>
      <c r="B98" s="27"/>
      <c r="C98" s="62">
        <v>1508.1</v>
      </c>
      <c r="D98" s="23">
        <f>-D58</f>
        <v>1508.1249999999998</v>
      </c>
      <c r="E98" s="23">
        <f>-E58</f>
        <v>1841.9087837837833</v>
      </c>
      <c r="F98" s="23">
        <f>-F58</f>
        <v>1841.9087837837833</v>
      </c>
      <c r="G98" s="23">
        <f t="shared" ref="G98:R98" si="42">-G58</f>
        <v>1841.9087837837833</v>
      </c>
      <c r="H98" s="23">
        <f t="shared" si="42"/>
        <v>1841.9087837837833</v>
      </c>
      <c r="I98" s="23">
        <f t="shared" si="42"/>
        <v>1841.9087837837833</v>
      </c>
      <c r="J98" s="23">
        <f t="shared" si="42"/>
        <v>1841.9087837837833</v>
      </c>
      <c r="K98" s="23">
        <f t="shared" si="42"/>
        <v>1841.9087837837833</v>
      </c>
      <c r="L98" s="23">
        <f t="shared" si="42"/>
        <v>1841.9087837837833</v>
      </c>
      <c r="M98" s="23">
        <f t="shared" si="42"/>
        <v>1841.9087837837833</v>
      </c>
      <c r="N98" s="23">
        <f t="shared" si="42"/>
        <v>1841.9087837837833</v>
      </c>
      <c r="O98" s="23">
        <f t="shared" si="42"/>
        <v>1841.9087837837833</v>
      </c>
      <c r="P98" s="23">
        <f t="shared" si="42"/>
        <v>1841.9087837837833</v>
      </c>
      <c r="Q98" s="23">
        <f t="shared" si="42"/>
        <v>1841.9087837837833</v>
      </c>
      <c r="R98" s="23">
        <f t="shared" si="42"/>
        <v>1841.9087837837833</v>
      </c>
    </row>
    <row r="99" spans="1:18" outlineLevel="1">
      <c r="A99" s="11" t="s">
        <v>107</v>
      </c>
      <c r="B99" s="28"/>
      <c r="C99" s="62">
        <v>0</v>
      </c>
      <c r="D99" s="23">
        <f>SUM(D49:D50)</f>
        <v>0</v>
      </c>
      <c r="E99" s="23">
        <f>SUM(E49:E50)</f>
        <v>0</v>
      </c>
      <c r="F99" s="23">
        <f>SUM(F49:F50)</f>
        <v>0</v>
      </c>
      <c r="G99" s="23">
        <f t="shared" ref="G99:R99" si="43">SUM(G49:G50)</f>
        <v>0</v>
      </c>
      <c r="H99" s="23">
        <f t="shared" si="43"/>
        <v>0</v>
      </c>
      <c r="I99" s="23">
        <f t="shared" si="43"/>
        <v>0</v>
      </c>
      <c r="J99" s="23">
        <f t="shared" si="43"/>
        <v>0</v>
      </c>
      <c r="K99" s="23">
        <f t="shared" si="43"/>
        <v>0</v>
      </c>
      <c r="L99" s="23">
        <f t="shared" si="43"/>
        <v>0</v>
      </c>
      <c r="M99" s="23">
        <f t="shared" si="43"/>
        <v>0</v>
      </c>
      <c r="N99" s="23">
        <f t="shared" si="43"/>
        <v>0</v>
      </c>
      <c r="O99" s="23">
        <f t="shared" si="43"/>
        <v>0</v>
      </c>
      <c r="P99" s="23">
        <f t="shared" si="43"/>
        <v>0</v>
      </c>
      <c r="Q99" s="23">
        <f t="shared" si="43"/>
        <v>0</v>
      </c>
      <c r="R99" s="23">
        <f t="shared" si="43"/>
        <v>0</v>
      </c>
    </row>
    <row r="100" spans="1:18" outlineLevel="1">
      <c r="A100" s="10" t="s">
        <v>90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outlineLevel="1">
      <c r="A101" s="11" t="s">
        <v>57</v>
      </c>
      <c r="B101" s="27"/>
      <c r="C101" s="62">
        <v>-815</v>
      </c>
      <c r="D101" s="23">
        <f t="shared" ref="D101:F102" si="44">C71-D71</f>
        <v>-2115.0730967741938</v>
      </c>
      <c r="E101" s="23">
        <f t="shared" si="44"/>
        <v>-2519.8628632258069</v>
      </c>
      <c r="F101" s="23">
        <f t="shared" si="44"/>
        <v>-1472.3617311290309</v>
      </c>
      <c r="G101" s="23">
        <f t="shared" ref="G101:R101" si="45">F71-G71</f>
        <v>-588.39530374596961</v>
      </c>
      <c r="H101" s="23">
        <f t="shared" si="45"/>
        <v>-121.14020959475874</v>
      </c>
      <c r="I101" s="23">
        <f t="shared" si="45"/>
        <v>-763.1833204469749</v>
      </c>
      <c r="J101" s="23">
        <f t="shared" si="45"/>
        <v>-1147.3189250719552</v>
      </c>
      <c r="K101" s="23">
        <f t="shared" si="45"/>
        <v>-615.63454516056117</v>
      </c>
      <c r="L101" s="23">
        <f t="shared" si="45"/>
        <v>-548.53037973806204</v>
      </c>
      <c r="M101" s="23">
        <f t="shared" si="45"/>
        <v>138.14839193403168</v>
      </c>
      <c r="N101" s="23">
        <f t="shared" si="45"/>
        <v>-528.4175991476659</v>
      </c>
      <c r="O101" s="23">
        <f t="shared" si="45"/>
        <v>-1803.225057091402</v>
      </c>
      <c r="P101" s="23">
        <f t="shared" si="45"/>
        <v>665.80617492605597</v>
      </c>
      <c r="Q101" s="23">
        <f t="shared" si="45"/>
        <v>-1039.9060194626345</v>
      </c>
      <c r="R101" s="23">
        <f t="shared" si="45"/>
        <v>-214.09829812465978</v>
      </c>
    </row>
    <row r="102" spans="1:18" outlineLevel="1">
      <c r="A102" s="11" t="s">
        <v>58</v>
      </c>
      <c r="B102" s="27"/>
      <c r="C102" s="62">
        <v>-922.30000000000018</v>
      </c>
      <c r="D102" s="23">
        <f t="shared" si="44"/>
        <v>-1666.8006774193555</v>
      </c>
      <c r="E102" s="23">
        <f t="shared" si="44"/>
        <v>-4619.7485825806443</v>
      </c>
      <c r="F102" s="23">
        <f t="shared" si="44"/>
        <v>-2699.3298404032248</v>
      </c>
      <c r="G102" s="23">
        <f t="shared" ref="G102:R102" si="46">F72-G72</f>
        <v>-1078.7247235342766</v>
      </c>
      <c r="H102" s="23">
        <f t="shared" si="46"/>
        <v>-222.09038425706058</v>
      </c>
      <c r="I102" s="23">
        <f t="shared" si="46"/>
        <v>-1399.1694208194549</v>
      </c>
      <c r="J102" s="23">
        <f t="shared" si="46"/>
        <v>-2103.4180292985802</v>
      </c>
      <c r="K102" s="23">
        <f t="shared" si="46"/>
        <v>-1128.6633327943637</v>
      </c>
      <c r="L102" s="23">
        <f t="shared" si="46"/>
        <v>-1005.639029519778</v>
      </c>
      <c r="M102" s="23">
        <f t="shared" si="46"/>
        <v>253.27205187905565</v>
      </c>
      <c r="N102" s="23">
        <f t="shared" si="46"/>
        <v>-968.76559843738869</v>
      </c>
      <c r="O102" s="23">
        <f t="shared" si="46"/>
        <v>-3305.9126046675738</v>
      </c>
      <c r="P102" s="23">
        <f t="shared" si="46"/>
        <v>1220.6446540311044</v>
      </c>
      <c r="Q102" s="23">
        <f t="shared" si="46"/>
        <v>-1906.4943690148248</v>
      </c>
      <c r="R102" s="23">
        <f t="shared" si="46"/>
        <v>-392.5135465618805</v>
      </c>
    </row>
    <row r="103" spans="1:18" outlineLevel="1">
      <c r="A103" s="11" t="s">
        <v>59</v>
      </c>
      <c r="B103" s="27"/>
      <c r="C103" s="62">
        <v>590</v>
      </c>
      <c r="D103" s="23">
        <f>D80-C80</f>
        <v>496.36013548387109</v>
      </c>
      <c r="E103" s="23">
        <f>E80-D80</f>
        <v>923.949716516129</v>
      </c>
      <c r="F103" s="23">
        <f>F80-E80</f>
        <v>539.86596808064473</v>
      </c>
      <c r="G103" s="23">
        <f t="shared" ref="G103:R103" si="47">G80-F80</f>
        <v>215.74494470685568</v>
      </c>
      <c r="H103" s="23">
        <f t="shared" si="47"/>
        <v>44.41807685141157</v>
      </c>
      <c r="I103" s="23">
        <f t="shared" si="47"/>
        <v>279.83388416389107</v>
      </c>
      <c r="J103" s="23">
        <f t="shared" si="47"/>
        <v>420.68360585971686</v>
      </c>
      <c r="K103" s="23">
        <f t="shared" si="47"/>
        <v>225.7326665588721</v>
      </c>
      <c r="L103" s="23">
        <f t="shared" si="47"/>
        <v>201.12780590395596</v>
      </c>
      <c r="M103" s="23">
        <f t="shared" si="47"/>
        <v>-50.65441037581104</v>
      </c>
      <c r="N103" s="23">
        <f t="shared" si="47"/>
        <v>193.75311968747747</v>
      </c>
      <c r="O103" s="23">
        <f t="shared" si="47"/>
        <v>661.18252093351384</v>
      </c>
      <c r="P103" s="23">
        <f t="shared" si="47"/>
        <v>-244.12893080622052</v>
      </c>
      <c r="Q103" s="23">
        <f t="shared" si="47"/>
        <v>381.29887380296532</v>
      </c>
      <c r="R103" s="23">
        <f t="shared" si="47"/>
        <v>78.502709312375373</v>
      </c>
    </row>
    <row r="104" spans="1:18" outlineLevel="1">
      <c r="A104" s="39" t="s">
        <v>60</v>
      </c>
      <c r="B104" s="40"/>
      <c r="C104" s="64">
        <v>3045.4999999999991</v>
      </c>
      <c r="D104" s="40">
        <f>SUM(D97:D99,D101:D103)</f>
        <v>543.71832929031916</v>
      </c>
      <c r="E104" s="40">
        <f t="shared" ref="E104:R104" si="48">SUM(E97:E99,E101:E103)</f>
        <v>1502.2983806772434</v>
      </c>
      <c r="F104" s="40">
        <f t="shared" si="48"/>
        <v>6112.8294416409535</v>
      </c>
      <c r="G104" s="40">
        <f t="shared" si="48"/>
        <v>8718.8858988954289</v>
      </c>
      <c r="H104" s="40">
        <f t="shared" si="48"/>
        <v>10318.334697663471</v>
      </c>
      <c r="I104" s="40">
        <f t="shared" si="48"/>
        <v>9673.0894472709697</v>
      </c>
      <c r="J104" s="40">
        <f t="shared" si="48"/>
        <v>9757.862154543287</v>
      </c>
      <c r="K104" s="40">
        <f t="shared" si="48"/>
        <v>12204.888210206713</v>
      </c>
      <c r="L104" s="40">
        <f t="shared" si="48"/>
        <v>12620.230160329576</v>
      </c>
      <c r="M104" s="40">
        <f t="shared" si="48"/>
        <v>14568.852506043057</v>
      </c>
      <c r="N104" s="40">
        <f t="shared" si="48"/>
        <v>12618.183902460121</v>
      </c>
      <c r="O104" s="40">
        <f t="shared" si="48"/>
        <v>10155.925222671736</v>
      </c>
      <c r="P104" s="40">
        <f t="shared" si="48"/>
        <v>16962.58196394462</v>
      </c>
      <c r="Q104" s="40">
        <f t="shared" si="48"/>
        <v>13507.3572385305</v>
      </c>
      <c r="R104" s="40">
        <f t="shared" si="48"/>
        <v>16334.158239612691</v>
      </c>
    </row>
    <row r="105" spans="1:18" outlineLevel="1">
      <c r="A105" s="25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outlineLevel="1">
      <c r="A106" s="9" t="s">
        <v>61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outlineLevel="1">
      <c r="A107" s="11" t="s">
        <v>62</v>
      </c>
      <c r="B107" s="27"/>
      <c r="C107" s="62">
        <v>0</v>
      </c>
      <c r="D107" s="23">
        <f>-D124</f>
        <v>0</v>
      </c>
      <c r="E107" s="23">
        <f>-E124</f>
        <v>-26000</v>
      </c>
      <c r="F107" s="23">
        <f>-F124</f>
        <v>0</v>
      </c>
      <c r="G107" s="23">
        <f t="shared" ref="G107:R107" si="49">-G124</f>
        <v>0</v>
      </c>
      <c r="H107" s="23">
        <f t="shared" si="49"/>
        <v>0</v>
      </c>
      <c r="I107" s="23">
        <f t="shared" si="49"/>
        <v>0</v>
      </c>
      <c r="J107" s="23">
        <f t="shared" si="49"/>
        <v>0</v>
      </c>
      <c r="K107" s="23">
        <f t="shared" si="49"/>
        <v>0</v>
      </c>
      <c r="L107" s="23">
        <f t="shared" si="49"/>
        <v>0</v>
      </c>
      <c r="M107" s="23">
        <f t="shared" si="49"/>
        <v>0</v>
      </c>
      <c r="N107" s="23">
        <f t="shared" si="49"/>
        <v>0</v>
      </c>
      <c r="O107" s="23">
        <f t="shared" si="49"/>
        <v>0</v>
      </c>
      <c r="P107" s="23">
        <f t="shared" si="49"/>
        <v>0</v>
      </c>
      <c r="Q107" s="23">
        <f t="shared" si="49"/>
        <v>0</v>
      </c>
      <c r="R107" s="23">
        <f t="shared" si="49"/>
        <v>0</v>
      </c>
    </row>
    <row r="108" spans="1:18" outlineLevel="1">
      <c r="A108" s="39" t="s">
        <v>89</v>
      </c>
      <c r="B108" s="40"/>
      <c r="C108" s="64">
        <v>0</v>
      </c>
      <c r="D108" s="40">
        <f>SUM(D107)</f>
        <v>0</v>
      </c>
      <c r="E108" s="40">
        <f>SUM(E107)</f>
        <v>-26000</v>
      </c>
      <c r="F108" s="40">
        <f>SUM(F107)</f>
        <v>0</v>
      </c>
      <c r="G108" s="40">
        <f t="shared" ref="G108:R108" si="50">SUM(G107)</f>
        <v>0</v>
      </c>
      <c r="H108" s="40">
        <f t="shared" si="50"/>
        <v>0</v>
      </c>
      <c r="I108" s="40">
        <f t="shared" si="50"/>
        <v>0</v>
      </c>
      <c r="J108" s="40">
        <f t="shared" si="50"/>
        <v>0</v>
      </c>
      <c r="K108" s="40">
        <f t="shared" si="50"/>
        <v>0</v>
      </c>
      <c r="L108" s="40">
        <f t="shared" si="50"/>
        <v>0</v>
      </c>
      <c r="M108" s="40">
        <f t="shared" si="50"/>
        <v>0</v>
      </c>
      <c r="N108" s="40">
        <f t="shared" si="50"/>
        <v>0</v>
      </c>
      <c r="O108" s="40">
        <f t="shared" si="50"/>
        <v>0</v>
      </c>
      <c r="P108" s="40">
        <f t="shared" si="50"/>
        <v>0</v>
      </c>
      <c r="Q108" s="40">
        <f t="shared" si="50"/>
        <v>0</v>
      </c>
      <c r="R108" s="40">
        <f t="shared" si="50"/>
        <v>0</v>
      </c>
    </row>
    <row r="109" spans="1:18" outlineLevel="1">
      <c r="A109" s="2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outlineLevel="1">
      <c r="A110" s="9" t="s">
        <v>63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outlineLevel="1">
      <c r="A111" s="11" t="s">
        <v>104</v>
      </c>
      <c r="B111" s="23"/>
      <c r="C111" s="23"/>
      <c r="D111" s="23">
        <f>D64</f>
        <v>0</v>
      </c>
      <c r="E111" s="23">
        <f>-E64</f>
        <v>-2000</v>
      </c>
      <c r="F111" s="23">
        <f t="shared" ref="F111:R111" si="51">-F64</f>
        <v>-2000</v>
      </c>
      <c r="G111" s="23">
        <f t="shared" si="51"/>
        <v>-2000</v>
      </c>
      <c r="H111" s="23">
        <f t="shared" si="51"/>
        <v>-2000</v>
      </c>
      <c r="I111" s="23">
        <f t="shared" si="51"/>
        <v>-2000</v>
      </c>
      <c r="J111" s="23">
        <f t="shared" si="51"/>
        <v>-2000</v>
      </c>
      <c r="K111" s="23">
        <f t="shared" si="51"/>
        <v>-2000</v>
      </c>
      <c r="L111" s="23">
        <f t="shared" si="51"/>
        <v>-2000</v>
      </c>
      <c r="M111" s="23">
        <f t="shared" si="51"/>
        <v>-2000</v>
      </c>
      <c r="N111" s="23">
        <f t="shared" si="51"/>
        <v>-2000</v>
      </c>
      <c r="O111" s="23">
        <f t="shared" si="51"/>
        <v>-2000</v>
      </c>
      <c r="P111" s="23">
        <f t="shared" si="51"/>
        <v>-2000</v>
      </c>
      <c r="Q111" s="23">
        <f t="shared" si="51"/>
        <v>-2000</v>
      </c>
      <c r="R111" s="23">
        <f t="shared" si="51"/>
        <v>-2000</v>
      </c>
    </row>
    <row r="112" spans="1:18" outlineLevel="1">
      <c r="A112" s="11" t="s">
        <v>64</v>
      </c>
      <c r="B112" s="27"/>
      <c r="C112" s="62">
        <v>2000</v>
      </c>
      <c r="D112" s="23">
        <f>D138-C138</f>
        <v>-2000</v>
      </c>
      <c r="E112" s="23">
        <f>E138-D138</f>
        <v>30000</v>
      </c>
      <c r="F112" s="23">
        <f>F138-E138</f>
        <v>-2000</v>
      </c>
      <c r="G112" s="23">
        <f t="shared" ref="G112:R112" si="52">G138-F138</f>
        <v>-2000</v>
      </c>
      <c r="H112" s="23">
        <f t="shared" si="52"/>
        <v>-2000</v>
      </c>
      <c r="I112" s="23">
        <f t="shared" si="52"/>
        <v>-2000</v>
      </c>
      <c r="J112" s="23">
        <f t="shared" si="52"/>
        <v>-2000</v>
      </c>
      <c r="K112" s="23">
        <f t="shared" si="52"/>
        <v>-2000</v>
      </c>
      <c r="L112" s="23">
        <f t="shared" si="52"/>
        <v>-2000</v>
      </c>
      <c r="M112" s="23">
        <f t="shared" si="52"/>
        <v>-1000</v>
      </c>
      <c r="N112" s="23">
        <f t="shared" si="52"/>
        <v>0</v>
      </c>
      <c r="O112" s="23">
        <f t="shared" si="52"/>
        <v>0</v>
      </c>
      <c r="P112" s="23">
        <f t="shared" si="52"/>
        <v>0</v>
      </c>
      <c r="Q112" s="23">
        <f t="shared" si="52"/>
        <v>0</v>
      </c>
      <c r="R112" s="23">
        <f t="shared" si="52"/>
        <v>0</v>
      </c>
    </row>
    <row r="113" spans="1:18" outlineLevel="1">
      <c r="A113" s="39" t="s">
        <v>65</v>
      </c>
      <c r="B113" s="40"/>
      <c r="C113" s="64">
        <v>2000</v>
      </c>
      <c r="D113" s="40">
        <f>SUM(D111:D112)</f>
        <v>-2000</v>
      </c>
      <c r="E113" s="40">
        <f t="shared" ref="E113:R113" si="53">SUM(E111:E112)</f>
        <v>28000</v>
      </c>
      <c r="F113" s="40">
        <f t="shared" si="53"/>
        <v>-4000</v>
      </c>
      <c r="G113" s="40">
        <f t="shared" si="53"/>
        <v>-4000</v>
      </c>
      <c r="H113" s="40">
        <f t="shared" si="53"/>
        <v>-4000</v>
      </c>
      <c r="I113" s="40">
        <f t="shared" si="53"/>
        <v>-4000</v>
      </c>
      <c r="J113" s="40">
        <f t="shared" si="53"/>
        <v>-4000</v>
      </c>
      <c r="K113" s="40">
        <f t="shared" si="53"/>
        <v>-4000</v>
      </c>
      <c r="L113" s="40">
        <f t="shared" si="53"/>
        <v>-4000</v>
      </c>
      <c r="M113" s="40">
        <f t="shared" si="53"/>
        <v>-3000</v>
      </c>
      <c r="N113" s="40">
        <f t="shared" si="53"/>
        <v>-2000</v>
      </c>
      <c r="O113" s="40">
        <f t="shared" si="53"/>
        <v>-2000</v>
      </c>
      <c r="P113" s="40">
        <f t="shared" si="53"/>
        <v>-2000</v>
      </c>
      <c r="Q113" s="40">
        <f t="shared" si="53"/>
        <v>-2000</v>
      </c>
      <c r="R113" s="40">
        <f t="shared" si="53"/>
        <v>-2000</v>
      </c>
    </row>
    <row r="114" spans="1:18" outlineLevel="1">
      <c r="A114" s="1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outlineLevel="1">
      <c r="A115" s="11" t="s">
        <v>108</v>
      </c>
      <c r="B115" s="27"/>
      <c r="C115" s="62">
        <v>5045.4999999999991</v>
      </c>
      <c r="D115" s="23">
        <f>D104+D108+D113</f>
        <v>-1456.2816707096808</v>
      </c>
      <c r="E115" s="23">
        <f>E104+E108+E113</f>
        <v>3502.2983806772427</v>
      </c>
      <c r="F115" s="23">
        <f>F104+F108+F113</f>
        <v>2112.8294416409535</v>
      </c>
      <c r="G115" s="23">
        <f t="shared" ref="G115:R115" si="54">G104+G108+G113</f>
        <v>4718.8858988954289</v>
      </c>
      <c r="H115" s="23">
        <f t="shared" si="54"/>
        <v>6318.3346976634712</v>
      </c>
      <c r="I115" s="23">
        <f t="shared" si="54"/>
        <v>5673.0894472709697</v>
      </c>
      <c r="J115" s="23">
        <f t="shared" si="54"/>
        <v>5757.862154543287</v>
      </c>
      <c r="K115" s="23">
        <f t="shared" si="54"/>
        <v>8204.8882102067128</v>
      </c>
      <c r="L115" s="23">
        <f t="shared" si="54"/>
        <v>8620.2301603295764</v>
      </c>
      <c r="M115" s="23">
        <f t="shared" si="54"/>
        <v>11568.852506043057</v>
      </c>
      <c r="N115" s="23">
        <f t="shared" si="54"/>
        <v>10618.183902460121</v>
      </c>
      <c r="O115" s="23">
        <f t="shared" si="54"/>
        <v>8155.9252226717363</v>
      </c>
      <c r="P115" s="23">
        <f t="shared" si="54"/>
        <v>14962.58196394462</v>
      </c>
      <c r="Q115" s="23">
        <f t="shared" si="54"/>
        <v>11507.3572385305</v>
      </c>
      <c r="R115" s="23">
        <f t="shared" si="54"/>
        <v>14334.158239612691</v>
      </c>
    </row>
    <row r="116" spans="1:18" outlineLevel="1">
      <c r="A116" s="11" t="s">
        <v>109</v>
      </c>
      <c r="B116" s="27"/>
      <c r="C116" s="62">
        <v>2228</v>
      </c>
      <c r="D116" s="23">
        <f>C117</f>
        <v>7273.5</v>
      </c>
      <c r="E116" s="23">
        <f>D117</f>
        <v>5817.2183292903192</v>
      </c>
      <c r="F116" s="23">
        <f>E117</f>
        <v>9319.5167099675618</v>
      </c>
      <c r="G116" s="23">
        <f t="shared" ref="G116:R116" si="55">F117</f>
        <v>11432.346151608515</v>
      </c>
      <c r="H116" s="23">
        <f t="shared" si="55"/>
        <v>16151.232050503944</v>
      </c>
      <c r="I116" s="23">
        <f t="shared" si="55"/>
        <v>22469.566748167417</v>
      </c>
      <c r="J116" s="23">
        <f t="shared" si="55"/>
        <v>28142.656195438387</v>
      </c>
      <c r="K116" s="23">
        <f t="shared" si="55"/>
        <v>33900.518349981678</v>
      </c>
      <c r="L116" s="23">
        <f t="shared" si="55"/>
        <v>42105.406560188392</v>
      </c>
      <c r="M116" s="23">
        <f t="shared" si="55"/>
        <v>50725.63672051797</v>
      </c>
      <c r="N116" s="23">
        <f t="shared" si="55"/>
        <v>62294.489226561025</v>
      </c>
      <c r="O116" s="23">
        <f t="shared" si="55"/>
        <v>72912.673129021146</v>
      </c>
      <c r="P116" s="23">
        <f t="shared" si="55"/>
        <v>81068.598351692883</v>
      </c>
      <c r="Q116" s="23">
        <f t="shared" si="55"/>
        <v>96031.180315637495</v>
      </c>
      <c r="R116" s="23">
        <f t="shared" si="55"/>
        <v>107538.537554168</v>
      </c>
    </row>
    <row r="117" spans="1:18" ht="16.5" outlineLevel="1" thickBot="1">
      <c r="A117" s="36" t="s">
        <v>91</v>
      </c>
      <c r="B117" s="37"/>
      <c r="C117" s="61">
        <v>7273.5</v>
      </c>
      <c r="D117" s="37">
        <f>SUM(D115:D116)</f>
        <v>5817.2183292903192</v>
      </c>
      <c r="E117" s="37">
        <f>SUM(E115:E116)</f>
        <v>9319.5167099675618</v>
      </c>
      <c r="F117" s="37">
        <f>SUM(F115:F116)</f>
        <v>11432.346151608515</v>
      </c>
      <c r="G117" s="37">
        <f t="shared" ref="G117:R117" si="56">SUM(G115:G116)</f>
        <v>16151.232050503944</v>
      </c>
      <c r="H117" s="37">
        <f t="shared" si="56"/>
        <v>22469.566748167417</v>
      </c>
      <c r="I117" s="37">
        <f t="shared" si="56"/>
        <v>28142.656195438387</v>
      </c>
      <c r="J117" s="37">
        <f t="shared" si="56"/>
        <v>33900.518349981678</v>
      </c>
      <c r="K117" s="37">
        <f t="shared" si="56"/>
        <v>42105.406560188392</v>
      </c>
      <c r="L117" s="37">
        <f t="shared" si="56"/>
        <v>50725.63672051797</v>
      </c>
      <c r="M117" s="37">
        <f t="shared" si="56"/>
        <v>62294.489226561025</v>
      </c>
      <c r="N117" s="37">
        <f t="shared" si="56"/>
        <v>72912.673129021146</v>
      </c>
      <c r="O117" s="37">
        <f t="shared" si="56"/>
        <v>81068.598351692883</v>
      </c>
      <c r="P117" s="37">
        <f t="shared" si="56"/>
        <v>96031.180315637495</v>
      </c>
      <c r="Q117" s="37">
        <f t="shared" si="56"/>
        <v>107538.537554168</v>
      </c>
      <c r="R117" s="37">
        <f t="shared" si="56"/>
        <v>121872.69579378069</v>
      </c>
    </row>
    <row r="118" spans="1:18" outlineLevel="1">
      <c r="A118" s="2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>
      <c r="A119" s="11"/>
    </row>
    <row r="120" spans="1:18">
      <c r="A120" s="49" t="s">
        <v>66</v>
      </c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 outlineLevel="1">
      <c r="A121" s="11"/>
    </row>
    <row r="122" spans="1:18" outlineLevel="1">
      <c r="A122" s="8" t="s">
        <v>67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outlineLevel="1">
      <c r="A123" s="14" t="s">
        <v>68</v>
      </c>
      <c r="B123" s="62">
        <v>117475</v>
      </c>
      <c r="C123" s="26">
        <f>B125</f>
        <v>117475</v>
      </c>
      <c r="D123" s="23">
        <f>C125</f>
        <v>117475</v>
      </c>
      <c r="E123" s="23">
        <f>D125</f>
        <v>117475</v>
      </c>
      <c r="F123" s="23">
        <f t="shared" ref="F123:R123" si="57">E125</f>
        <v>143475</v>
      </c>
      <c r="G123" s="23">
        <f t="shared" si="57"/>
        <v>143475</v>
      </c>
      <c r="H123" s="23">
        <f t="shared" si="57"/>
        <v>143475</v>
      </c>
      <c r="I123" s="23">
        <f t="shared" si="57"/>
        <v>143475</v>
      </c>
      <c r="J123" s="23">
        <f t="shared" si="57"/>
        <v>143475</v>
      </c>
      <c r="K123" s="23">
        <f t="shared" si="57"/>
        <v>143475</v>
      </c>
      <c r="L123" s="23">
        <f t="shared" si="57"/>
        <v>143475</v>
      </c>
      <c r="M123" s="23">
        <f t="shared" si="57"/>
        <v>143475</v>
      </c>
      <c r="N123" s="23">
        <f t="shared" si="57"/>
        <v>143475</v>
      </c>
      <c r="O123" s="23">
        <f t="shared" si="57"/>
        <v>143475</v>
      </c>
      <c r="P123" s="23">
        <f t="shared" si="57"/>
        <v>143475</v>
      </c>
      <c r="Q123" s="23">
        <f t="shared" si="57"/>
        <v>143475</v>
      </c>
      <c r="R123" s="23">
        <f t="shared" si="57"/>
        <v>143475</v>
      </c>
    </row>
    <row r="124" spans="1:18" outlineLevel="1">
      <c r="A124" s="14" t="s">
        <v>69</v>
      </c>
      <c r="B124" s="67">
        <v>0</v>
      </c>
      <c r="C124" s="67">
        <v>0</v>
      </c>
      <c r="D124" s="62">
        <v>0</v>
      </c>
      <c r="E124" s="62">
        <v>26000</v>
      </c>
      <c r="F124" s="62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</row>
    <row r="125" spans="1:18" outlineLevel="1">
      <c r="A125" s="15" t="s">
        <v>70</v>
      </c>
      <c r="B125" s="66">
        <f>SUM(B123:B124)</f>
        <v>117475</v>
      </c>
      <c r="C125" s="66">
        <f>SUM(C123:C124)</f>
        <v>117475</v>
      </c>
      <c r="D125" s="35">
        <f>SUM(D123:D124)</f>
        <v>117475</v>
      </c>
      <c r="E125" s="35">
        <f>SUM(E123:E124)</f>
        <v>143475</v>
      </c>
      <c r="F125" s="35">
        <f t="shared" ref="F125:R125" si="58">SUM(F123:F124)</f>
        <v>143475</v>
      </c>
      <c r="G125" s="35">
        <f t="shared" si="58"/>
        <v>143475</v>
      </c>
      <c r="H125" s="35">
        <f t="shared" si="58"/>
        <v>143475</v>
      </c>
      <c r="I125" s="35">
        <f t="shared" si="58"/>
        <v>143475</v>
      </c>
      <c r="J125" s="35">
        <f t="shared" si="58"/>
        <v>143475</v>
      </c>
      <c r="K125" s="35">
        <f t="shared" si="58"/>
        <v>143475</v>
      </c>
      <c r="L125" s="35">
        <f t="shared" si="58"/>
        <v>143475</v>
      </c>
      <c r="M125" s="35">
        <f t="shared" si="58"/>
        <v>143475</v>
      </c>
      <c r="N125" s="35">
        <f t="shared" si="58"/>
        <v>143475</v>
      </c>
      <c r="O125" s="35">
        <f t="shared" si="58"/>
        <v>143475</v>
      </c>
      <c r="P125" s="35">
        <f t="shared" si="58"/>
        <v>143475</v>
      </c>
      <c r="Q125" s="35">
        <f t="shared" si="58"/>
        <v>143475</v>
      </c>
      <c r="R125" s="35">
        <f t="shared" si="58"/>
        <v>143475</v>
      </c>
    </row>
    <row r="126" spans="1:18" outlineLevel="1">
      <c r="A126" s="1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outlineLevel="1">
      <c r="A127" s="8" t="s">
        <v>71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outlineLevel="1">
      <c r="A128" s="14" t="s">
        <v>68</v>
      </c>
      <c r="B128" s="67">
        <v>0</v>
      </c>
      <c r="C128" s="67">
        <v>1508.1250000000291</v>
      </c>
      <c r="D128" s="23">
        <f>C130</f>
        <v>3016.2500000000582</v>
      </c>
      <c r="E128" s="23">
        <f>D130</f>
        <v>4524.3750000000582</v>
      </c>
      <c r="F128" s="23">
        <f t="shared" ref="F128:R128" si="59">E130</f>
        <v>6366.2837837838415</v>
      </c>
      <c r="G128" s="23">
        <f t="shared" si="59"/>
        <v>8208.1925675676248</v>
      </c>
      <c r="H128" s="23">
        <f t="shared" si="59"/>
        <v>10050.101351351408</v>
      </c>
      <c r="I128" s="23">
        <f t="shared" si="59"/>
        <v>11892.010135135191</v>
      </c>
      <c r="J128" s="23">
        <f t="shared" si="59"/>
        <v>13733.918918918975</v>
      </c>
      <c r="K128" s="23">
        <f t="shared" si="59"/>
        <v>15575.827702702758</v>
      </c>
      <c r="L128" s="23">
        <f t="shared" si="59"/>
        <v>17417.736486486541</v>
      </c>
      <c r="M128" s="23">
        <f t="shared" si="59"/>
        <v>19259.645270270325</v>
      </c>
      <c r="N128" s="23">
        <f t="shared" si="59"/>
        <v>21101.554054054108</v>
      </c>
      <c r="O128" s="23">
        <f t="shared" si="59"/>
        <v>22943.462837837891</v>
      </c>
      <c r="P128" s="23">
        <f t="shared" si="59"/>
        <v>24785.371621621674</v>
      </c>
      <c r="Q128" s="23">
        <f t="shared" si="59"/>
        <v>26627.280405405458</v>
      </c>
      <c r="R128" s="23">
        <f t="shared" si="59"/>
        <v>28469.189189189241</v>
      </c>
    </row>
    <row r="129" spans="1:18" outlineLevel="1">
      <c r="A129" s="14" t="s">
        <v>72</v>
      </c>
      <c r="B129" s="67">
        <v>1508.1250000000291</v>
      </c>
      <c r="C129" s="67">
        <v>1508.1250000000291</v>
      </c>
      <c r="D129" s="23">
        <f>D125*D32</f>
        <v>1508.1249999999998</v>
      </c>
      <c r="E129" s="23">
        <f>E125*E32</f>
        <v>1841.9087837837833</v>
      </c>
      <c r="F129" s="23">
        <f t="shared" ref="F129:R129" si="60">F125*F32</f>
        <v>1841.9087837837833</v>
      </c>
      <c r="G129" s="23">
        <f t="shared" si="60"/>
        <v>1841.9087837837833</v>
      </c>
      <c r="H129" s="23">
        <f t="shared" si="60"/>
        <v>1841.9087837837833</v>
      </c>
      <c r="I129" s="23">
        <f t="shared" si="60"/>
        <v>1841.9087837837833</v>
      </c>
      <c r="J129" s="23">
        <f t="shared" si="60"/>
        <v>1841.9087837837833</v>
      </c>
      <c r="K129" s="23">
        <f t="shared" si="60"/>
        <v>1841.9087837837833</v>
      </c>
      <c r="L129" s="23">
        <f t="shared" si="60"/>
        <v>1841.9087837837833</v>
      </c>
      <c r="M129" s="23">
        <f t="shared" si="60"/>
        <v>1841.9087837837833</v>
      </c>
      <c r="N129" s="23">
        <f t="shared" si="60"/>
        <v>1841.9087837837833</v>
      </c>
      <c r="O129" s="23">
        <f t="shared" si="60"/>
        <v>1841.9087837837833</v>
      </c>
      <c r="P129" s="23">
        <f t="shared" si="60"/>
        <v>1841.9087837837833</v>
      </c>
      <c r="Q129" s="23">
        <f t="shared" si="60"/>
        <v>1841.9087837837833</v>
      </c>
      <c r="R129" s="23">
        <f t="shared" si="60"/>
        <v>1841.9087837837833</v>
      </c>
    </row>
    <row r="130" spans="1:18" outlineLevel="1">
      <c r="A130" s="15" t="s">
        <v>70</v>
      </c>
      <c r="B130" s="65">
        <v>1508.1250000000291</v>
      </c>
      <c r="C130" s="65">
        <v>3016.2500000000582</v>
      </c>
      <c r="D130" s="35">
        <f>SUM(D128:D129)</f>
        <v>4524.3750000000582</v>
      </c>
      <c r="E130" s="35">
        <f>SUM(E128:E129)</f>
        <v>6366.2837837838415</v>
      </c>
      <c r="F130" s="35">
        <f t="shared" ref="F130:R130" si="61">SUM(F128:F129)</f>
        <v>8208.1925675676248</v>
      </c>
      <c r="G130" s="35">
        <f t="shared" si="61"/>
        <v>10050.101351351408</v>
      </c>
      <c r="H130" s="35">
        <f t="shared" si="61"/>
        <v>11892.010135135191</v>
      </c>
      <c r="I130" s="35">
        <f t="shared" si="61"/>
        <v>13733.918918918975</v>
      </c>
      <c r="J130" s="35">
        <f t="shared" si="61"/>
        <v>15575.827702702758</v>
      </c>
      <c r="K130" s="35">
        <f t="shared" si="61"/>
        <v>17417.736486486541</v>
      </c>
      <c r="L130" s="35">
        <f t="shared" si="61"/>
        <v>19259.645270270325</v>
      </c>
      <c r="M130" s="35">
        <f t="shared" si="61"/>
        <v>21101.554054054108</v>
      </c>
      <c r="N130" s="35">
        <f t="shared" si="61"/>
        <v>22943.462837837891</v>
      </c>
      <c r="O130" s="35">
        <f t="shared" si="61"/>
        <v>24785.371621621674</v>
      </c>
      <c r="P130" s="35">
        <f t="shared" si="61"/>
        <v>26627.280405405458</v>
      </c>
      <c r="Q130" s="35">
        <f t="shared" si="61"/>
        <v>28469.189189189241</v>
      </c>
      <c r="R130" s="35">
        <f t="shared" si="61"/>
        <v>30311.097972973024</v>
      </c>
    </row>
    <row r="131" spans="1:18" outlineLevel="1">
      <c r="A131" s="1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6.5" outlineLevel="1" thickBot="1">
      <c r="A132" s="16" t="s">
        <v>73</v>
      </c>
      <c r="B132" s="44">
        <f>B125-B130</f>
        <v>115966.87499999997</v>
      </c>
      <c r="C132" s="44">
        <f>C125-C130</f>
        <v>114458.74999999994</v>
      </c>
      <c r="D132" s="44">
        <f t="shared" ref="D132" si="62">D125-D130</f>
        <v>112950.62499999994</v>
      </c>
      <c r="E132" s="44">
        <f t="shared" ref="E132:R132" si="63">E125-E130</f>
        <v>137108.71621621615</v>
      </c>
      <c r="F132" s="44">
        <f t="shared" si="63"/>
        <v>135266.80743243237</v>
      </c>
      <c r="G132" s="44">
        <f t="shared" si="63"/>
        <v>133424.89864864858</v>
      </c>
      <c r="H132" s="44">
        <f t="shared" si="63"/>
        <v>131582.98986486479</v>
      </c>
      <c r="I132" s="44">
        <f t="shared" si="63"/>
        <v>129741.08108108102</v>
      </c>
      <c r="J132" s="44">
        <f t="shared" si="63"/>
        <v>127899.17229729725</v>
      </c>
      <c r="K132" s="44">
        <f t="shared" si="63"/>
        <v>126057.26351351346</v>
      </c>
      <c r="L132" s="44">
        <f t="shared" si="63"/>
        <v>124215.35472972968</v>
      </c>
      <c r="M132" s="44">
        <f t="shared" si="63"/>
        <v>122373.44594594589</v>
      </c>
      <c r="N132" s="44">
        <f t="shared" si="63"/>
        <v>120531.5371621621</v>
      </c>
      <c r="O132" s="44">
        <f t="shared" si="63"/>
        <v>118689.62837837833</v>
      </c>
      <c r="P132" s="44">
        <f t="shared" si="63"/>
        <v>116847.71959459454</v>
      </c>
      <c r="Q132" s="44">
        <f t="shared" si="63"/>
        <v>115005.81081081076</v>
      </c>
      <c r="R132" s="44">
        <f t="shared" si="63"/>
        <v>113163.90202702698</v>
      </c>
    </row>
    <row r="133" spans="1:18" ht="16.5" outlineLevel="1" thickTop="1">
      <c r="A133" s="1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outlineLevel="1">
      <c r="A134" s="8" t="s">
        <v>74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outlineLevel="1">
      <c r="A135" s="14" t="s">
        <v>75</v>
      </c>
      <c r="B135" s="62">
        <v>0</v>
      </c>
      <c r="C135" s="62">
        <v>0</v>
      </c>
      <c r="D135" s="23">
        <f>C138</f>
        <v>2000</v>
      </c>
      <c r="E135" s="23">
        <f>D138</f>
        <v>0</v>
      </c>
      <c r="F135" s="23">
        <f t="shared" ref="F135:R135" si="64">E138</f>
        <v>30000</v>
      </c>
      <c r="G135" s="23">
        <f t="shared" si="64"/>
        <v>28000</v>
      </c>
      <c r="H135" s="23">
        <f t="shared" si="64"/>
        <v>26000</v>
      </c>
      <c r="I135" s="23">
        <f t="shared" si="64"/>
        <v>24000</v>
      </c>
      <c r="J135" s="23">
        <f t="shared" si="64"/>
        <v>22000</v>
      </c>
      <c r="K135" s="23">
        <f t="shared" si="64"/>
        <v>20000</v>
      </c>
      <c r="L135" s="23">
        <f t="shared" si="64"/>
        <v>18000</v>
      </c>
      <c r="M135" s="23">
        <f t="shared" si="64"/>
        <v>16000</v>
      </c>
      <c r="N135" s="23">
        <f t="shared" si="64"/>
        <v>15000</v>
      </c>
      <c r="O135" s="23">
        <f t="shared" si="64"/>
        <v>15000</v>
      </c>
      <c r="P135" s="23">
        <f t="shared" si="64"/>
        <v>15000</v>
      </c>
      <c r="Q135" s="23">
        <f t="shared" si="64"/>
        <v>15000</v>
      </c>
      <c r="R135" s="23">
        <f t="shared" si="64"/>
        <v>15000</v>
      </c>
    </row>
    <row r="136" spans="1:18" outlineLevel="1">
      <c r="A136" s="14" t="s">
        <v>76</v>
      </c>
      <c r="B136" s="62">
        <v>0</v>
      </c>
      <c r="C136" s="62">
        <v>2000</v>
      </c>
      <c r="D136" s="62">
        <v>0</v>
      </c>
      <c r="E136" s="62">
        <v>30000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</row>
    <row r="137" spans="1:18" outlineLevel="1">
      <c r="A137" s="14" t="s">
        <v>77</v>
      </c>
      <c r="B137" s="62">
        <v>0</v>
      </c>
      <c r="C137" s="62">
        <v>0</v>
      </c>
      <c r="D137" s="23">
        <f t="shared" ref="D137:R137" si="65">D36</f>
        <v>2000</v>
      </c>
      <c r="E137" s="23">
        <f t="shared" si="65"/>
        <v>0</v>
      </c>
      <c r="F137" s="23">
        <f t="shared" si="65"/>
        <v>2000</v>
      </c>
      <c r="G137" s="23">
        <f t="shared" si="65"/>
        <v>2000</v>
      </c>
      <c r="H137" s="23">
        <f t="shared" si="65"/>
        <v>2000</v>
      </c>
      <c r="I137" s="23">
        <f t="shared" si="65"/>
        <v>2000</v>
      </c>
      <c r="J137" s="23">
        <f t="shared" si="65"/>
        <v>2000</v>
      </c>
      <c r="K137" s="23">
        <f t="shared" si="65"/>
        <v>2000</v>
      </c>
      <c r="L137" s="23">
        <f t="shared" si="65"/>
        <v>2000</v>
      </c>
      <c r="M137" s="23">
        <f t="shared" si="65"/>
        <v>1000</v>
      </c>
      <c r="N137" s="23">
        <f t="shared" si="65"/>
        <v>0</v>
      </c>
      <c r="O137" s="23">
        <f t="shared" si="65"/>
        <v>0</v>
      </c>
      <c r="P137" s="23">
        <f t="shared" si="65"/>
        <v>0</v>
      </c>
      <c r="Q137" s="23">
        <f t="shared" si="65"/>
        <v>0</v>
      </c>
      <c r="R137" s="23">
        <f t="shared" si="65"/>
        <v>0</v>
      </c>
    </row>
    <row r="138" spans="1:18" outlineLevel="1">
      <c r="A138" s="15" t="s">
        <v>78</v>
      </c>
      <c r="B138" s="68">
        <v>0</v>
      </c>
      <c r="C138" s="68">
        <v>2000</v>
      </c>
      <c r="D138" s="35">
        <f>D135+D136-D137</f>
        <v>0</v>
      </c>
      <c r="E138" s="35">
        <f>E135+E136-E137</f>
        <v>30000</v>
      </c>
      <c r="F138" s="35">
        <f t="shared" ref="F138:R138" si="66">F135+F136-F137</f>
        <v>28000</v>
      </c>
      <c r="G138" s="35">
        <f t="shared" si="66"/>
        <v>26000</v>
      </c>
      <c r="H138" s="35">
        <f t="shared" si="66"/>
        <v>24000</v>
      </c>
      <c r="I138" s="35">
        <f t="shared" si="66"/>
        <v>22000</v>
      </c>
      <c r="J138" s="35">
        <f t="shared" si="66"/>
        <v>20000</v>
      </c>
      <c r="K138" s="35">
        <f t="shared" si="66"/>
        <v>18000</v>
      </c>
      <c r="L138" s="35">
        <f t="shared" si="66"/>
        <v>16000</v>
      </c>
      <c r="M138" s="35">
        <f t="shared" si="66"/>
        <v>15000</v>
      </c>
      <c r="N138" s="35">
        <f t="shared" si="66"/>
        <v>15000</v>
      </c>
      <c r="O138" s="35">
        <f t="shared" si="66"/>
        <v>15000</v>
      </c>
      <c r="P138" s="35">
        <f t="shared" si="66"/>
        <v>15000</v>
      </c>
      <c r="Q138" s="35">
        <f t="shared" si="66"/>
        <v>15000</v>
      </c>
      <c r="R138" s="35">
        <f t="shared" si="66"/>
        <v>15000</v>
      </c>
    </row>
    <row r="139" spans="1:18" outlineLevel="1">
      <c r="A139" s="8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outlineLevel="1">
      <c r="A140" s="14" t="s">
        <v>79</v>
      </c>
      <c r="B140" s="62">
        <v>0</v>
      </c>
      <c r="C140" s="62">
        <v>100</v>
      </c>
      <c r="D140" s="62">
        <v>0</v>
      </c>
      <c r="E140" s="23">
        <f t="shared" ref="E140:M140" si="67">$E$136*E37/E9</f>
        <v>1125</v>
      </c>
      <c r="F140" s="23">
        <f t="shared" si="67"/>
        <v>1125</v>
      </c>
      <c r="G140" s="23">
        <f t="shared" si="67"/>
        <v>1125</v>
      </c>
      <c r="H140" s="23">
        <f t="shared" si="67"/>
        <v>1125</v>
      </c>
      <c r="I140" s="23">
        <f t="shared" si="67"/>
        <v>1125</v>
      </c>
      <c r="J140" s="23">
        <f t="shared" si="67"/>
        <v>1125</v>
      </c>
      <c r="K140" s="23">
        <f t="shared" si="67"/>
        <v>1125</v>
      </c>
      <c r="L140" s="23">
        <f t="shared" si="67"/>
        <v>1125</v>
      </c>
      <c r="M140" s="23">
        <f t="shared" si="67"/>
        <v>1125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</row>
    <row r="141" spans="1:18" outlineLevel="1">
      <c r="A141" s="1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outlineLevel="1">
      <c r="A142" s="15" t="s">
        <v>80</v>
      </c>
      <c r="B142" s="35">
        <f>B140+B137</f>
        <v>0</v>
      </c>
      <c r="C142" s="35">
        <f t="shared" ref="C142" si="68">C140+C137</f>
        <v>100</v>
      </c>
      <c r="D142" s="35">
        <f>D140+D137</f>
        <v>2000</v>
      </c>
      <c r="E142" s="35">
        <f>E140+E137</f>
        <v>1125</v>
      </c>
      <c r="F142" s="35">
        <f t="shared" ref="F142:R142" si="69">F140+F137</f>
        <v>3125</v>
      </c>
      <c r="G142" s="35">
        <f t="shared" si="69"/>
        <v>3125</v>
      </c>
      <c r="H142" s="35">
        <f t="shared" si="69"/>
        <v>3125</v>
      </c>
      <c r="I142" s="35">
        <f t="shared" si="69"/>
        <v>3125</v>
      </c>
      <c r="J142" s="35">
        <f t="shared" si="69"/>
        <v>3125</v>
      </c>
      <c r="K142" s="35">
        <f t="shared" si="69"/>
        <v>3125</v>
      </c>
      <c r="L142" s="35">
        <f t="shared" si="69"/>
        <v>3125</v>
      </c>
      <c r="M142" s="35">
        <f t="shared" si="69"/>
        <v>2125</v>
      </c>
      <c r="N142" s="35">
        <f t="shared" si="69"/>
        <v>0</v>
      </c>
      <c r="O142" s="35">
        <f t="shared" si="69"/>
        <v>0</v>
      </c>
      <c r="P142" s="35">
        <f t="shared" si="69"/>
        <v>0</v>
      </c>
      <c r="Q142" s="35">
        <f t="shared" si="69"/>
        <v>0</v>
      </c>
      <c r="R142" s="35">
        <f t="shared" si="69"/>
        <v>0</v>
      </c>
    </row>
    <row r="143" spans="1:18" outlineLevel="1">
      <c r="A143" s="14"/>
    </row>
    <row r="144" spans="1:18" outlineLevel="1">
      <c r="A144" s="14"/>
    </row>
    <row r="145" spans="1:18" outlineLevel="1">
      <c r="A145" s="14"/>
    </row>
    <row r="146" spans="1:18" outlineLevel="1">
      <c r="A146" s="14"/>
    </row>
    <row r="147" spans="1:18">
      <c r="A147" s="14"/>
    </row>
    <row r="148" spans="1:18">
      <c r="A148" s="49" t="s">
        <v>81</v>
      </c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 outlineLevel="1">
      <c r="A149" s="11"/>
    </row>
    <row r="150" spans="1:18" outlineLevel="1">
      <c r="A150" s="9" t="s">
        <v>82</v>
      </c>
    </row>
    <row r="151" spans="1:18" outlineLevel="1">
      <c r="A151" s="11" t="s">
        <v>83</v>
      </c>
      <c r="D151" s="23">
        <f>D104</f>
        <v>543.71832929031916</v>
      </c>
      <c r="E151" s="23">
        <f t="shared" ref="E151:R151" si="70">E104</f>
        <v>1502.2983806772434</v>
      </c>
      <c r="F151" s="23">
        <f t="shared" si="70"/>
        <v>6112.8294416409535</v>
      </c>
      <c r="G151" s="23">
        <f t="shared" si="70"/>
        <v>8718.8858988954289</v>
      </c>
      <c r="H151" s="23">
        <f t="shared" si="70"/>
        <v>10318.334697663471</v>
      </c>
      <c r="I151" s="23">
        <f t="shared" si="70"/>
        <v>9673.0894472709697</v>
      </c>
      <c r="J151" s="23">
        <f t="shared" si="70"/>
        <v>9757.862154543287</v>
      </c>
      <c r="K151" s="23">
        <f t="shared" si="70"/>
        <v>12204.888210206713</v>
      </c>
      <c r="L151" s="23">
        <f t="shared" si="70"/>
        <v>12620.230160329576</v>
      </c>
      <c r="M151" s="23">
        <f t="shared" si="70"/>
        <v>14568.852506043057</v>
      </c>
      <c r="N151" s="23">
        <f t="shared" si="70"/>
        <v>12618.183902460121</v>
      </c>
      <c r="O151" s="23">
        <f t="shared" si="70"/>
        <v>10155.925222671736</v>
      </c>
      <c r="P151" s="23">
        <f t="shared" si="70"/>
        <v>16962.58196394462</v>
      </c>
      <c r="Q151" s="23">
        <f t="shared" si="70"/>
        <v>13507.3572385305</v>
      </c>
      <c r="R151" s="23">
        <f t="shared" si="70"/>
        <v>16334.158239612691</v>
      </c>
    </row>
    <row r="152" spans="1:18" outlineLevel="1">
      <c r="A152" s="11" t="s">
        <v>84</v>
      </c>
      <c r="D152" s="23">
        <f>D108</f>
        <v>0</v>
      </c>
      <c r="E152" s="23">
        <f t="shared" ref="E152:R152" si="71">E108</f>
        <v>-26000</v>
      </c>
      <c r="F152" s="23">
        <f t="shared" si="71"/>
        <v>0</v>
      </c>
      <c r="G152" s="23">
        <f t="shared" si="71"/>
        <v>0</v>
      </c>
      <c r="H152" s="23">
        <f t="shared" si="71"/>
        <v>0</v>
      </c>
      <c r="I152" s="23">
        <f t="shared" si="71"/>
        <v>0</v>
      </c>
      <c r="J152" s="23">
        <f t="shared" si="71"/>
        <v>0</v>
      </c>
      <c r="K152" s="23">
        <f t="shared" si="71"/>
        <v>0</v>
      </c>
      <c r="L152" s="23">
        <f t="shared" si="71"/>
        <v>0</v>
      </c>
      <c r="M152" s="23">
        <f t="shared" si="71"/>
        <v>0</v>
      </c>
      <c r="N152" s="23">
        <f t="shared" si="71"/>
        <v>0</v>
      </c>
      <c r="O152" s="23">
        <f t="shared" si="71"/>
        <v>0</v>
      </c>
      <c r="P152" s="23">
        <f t="shared" si="71"/>
        <v>0</v>
      </c>
      <c r="Q152" s="23">
        <f t="shared" si="71"/>
        <v>0</v>
      </c>
      <c r="R152" s="23">
        <f t="shared" si="71"/>
        <v>0</v>
      </c>
    </row>
    <row r="153" spans="1:18" outlineLevel="1">
      <c r="A153" s="11" t="s">
        <v>85</v>
      </c>
      <c r="D153" s="23">
        <f>D113</f>
        <v>-2000</v>
      </c>
      <c r="E153" s="23">
        <f t="shared" ref="E153:R153" si="72">E113</f>
        <v>28000</v>
      </c>
      <c r="F153" s="23">
        <f t="shared" si="72"/>
        <v>-4000</v>
      </c>
      <c r="G153" s="23">
        <f t="shared" si="72"/>
        <v>-4000</v>
      </c>
      <c r="H153" s="23">
        <f t="shared" si="72"/>
        <v>-4000</v>
      </c>
      <c r="I153" s="23">
        <f t="shared" si="72"/>
        <v>-4000</v>
      </c>
      <c r="J153" s="23">
        <f t="shared" si="72"/>
        <v>-4000</v>
      </c>
      <c r="K153" s="23">
        <f t="shared" si="72"/>
        <v>-4000</v>
      </c>
      <c r="L153" s="23">
        <f t="shared" si="72"/>
        <v>-4000</v>
      </c>
      <c r="M153" s="23">
        <f t="shared" si="72"/>
        <v>-3000</v>
      </c>
      <c r="N153" s="23">
        <f t="shared" si="72"/>
        <v>-2000</v>
      </c>
      <c r="O153" s="23">
        <f t="shared" si="72"/>
        <v>-2000</v>
      </c>
      <c r="P153" s="23">
        <f t="shared" si="72"/>
        <v>-2000</v>
      </c>
      <c r="Q153" s="23">
        <f t="shared" si="72"/>
        <v>-2000</v>
      </c>
      <c r="R153" s="23">
        <f t="shared" si="72"/>
        <v>-2000</v>
      </c>
    </row>
    <row r="154" spans="1:18" outlineLevel="1">
      <c r="A154" s="11" t="s">
        <v>86</v>
      </c>
      <c r="D154" s="23">
        <f>D117</f>
        <v>5817.2183292903192</v>
      </c>
      <c r="E154" s="23">
        <f t="shared" ref="E154:R154" si="73">E117</f>
        <v>9319.5167099675618</v>
      </c>
      <c r="F154" s="23">
        <f t="shared" si="73"/>
        <v>11432.346151608515</v>
      </c>
      <c r="G154" s="23">
        <f t="shared" si="73"/>
        <v>16151.232050503944</v>
      </c>
      <c r="H154" s="23">
        <f t="shared" si="73"/>
        <v>22469.566748167417</v>
      </c>
      <c r="I154" s="23">
        <f t="shared" si="73"/>
        <v>28142.656195438387</v>
      </c>
      <c r="J154" s="23">
        <f t="shared" si="73"/>
        <v>33900.518349981678</v>
      </c>
      <c r="K154" s="23">
        <f t="shared" si="73"/>
        <v>42105.406560188392</v>
      </c>
      <c r="L154" s="23">
        <f t="shared" si="73"/>
        <v>50725.63672051797</v>
      </c>
      <c r="M154" s="23">
        <f t="shared" si="73"/>
        <v>62294.489226561025</v>
      </c>
      <c r="N154" s="23">
        <f t="shared" si="73"/>
        <v>72912.673129021146</v>
      </c>
      <c r="O154" s="23">
        <f t="shared" si="73"/>
        <v>81068.598351692883</v>
      </c>
      <c r="P154" s="23">
        <f t="shared" si="73"/>
        <v>96031.180315637495</v>
      </c>
      <c r="Q154" s="23">
        <f t="shared" si="73"/>
        <v>107538.537554168</v>
      </c>
      <c r="R154" s="23">
        <f t="shared" si="73"/>
        <v>121872.69579378069</v>
      </c>
    </row>
    <row r="155" spans="1:18" outlineLevel="1">
      <c r="A155" s="11"/>
    </row>
    <row r="156" spans="1:18" outlineLevel="1">
      <c r="A156" s="9" t="s">
        <v>100</v>
      </c>
    </row>
    <row r="157" spans="1:18" outlineLevel="1">
      <c r="A157" s="14" t="s">
        <v>101</v>
      </c>
      <c r="D157" s="23">
        <f>D44</f>
        <v>7292.25</v>
      </c>
      <c r="E157" s="23">
        <f t="shared" ref="E157:R157" si="74">E44</f>
        <v>13126.050000000001</v>
      </c>
      <c r="F157" s="23">
        <f t="shared" si="74"/>
        <v>13782.352500000001</v>
      </c>
      <c r="G157" s="23">
        <f t="shared" si="74"/>
        <v>14471.470125000002</v>
      </c>
      <c r="H157" s="23">
        <f t="shared" si="74"/>
        <v>15195.043631250002</v>
      </c>
      <c r="I157" s="23">
        <f t="shared" si="74"/>
        <v>16714.547994375003</v>
      </c>
      <c r="J157" s="23">
        <f t="shared" si="74"/>
        <v>18386.002793812506</v>
      </c>
      <c r="K157" s="23">
        <f t="shared" si="74"/>
        <v>20224.603073193757</v>
      </c>
      <c r="L157" s="23">
        <f t="shared" si="74"/>
        <v>20629.095134657633</v>
      </c>
      <c r="M157" s="23">
        <f t="shared" si="74"/>
        <v>21041.677037350786</v>
      </c>
      <c r="N157" s="23">
        <f t="shared" si="74"/>
        <v>22093.760889218327</v>
      </c>
      <c r="O157" s="23">
        <f t="shared" si="74"/>
        <v>23198.448933679243</v>
      </c>
      <c r="P157" s="23">
        <f t="shared" si="74"/>
        <v>24358.371380363205</v>
      </c>
      <c r="Q157" s="23">
        <f t="shared" si="74"/>
        <v>25576.289949381367</v>
      </c>
      <c r="R157" s="23">
        <f t="shared" si="74"/>
        <v>26855.104446850437</v>
      </c>
    </row>
    <row r="158" spans="1:18" outlineLevel="1">
      <c r="A158" s="14" t="s">
        <v>2</v>
      </c>
      <c r="D158" s="23">
        <f t="shared" ref="D158:R159" si="75">D45</f>
        <v>255.22875000000002</v>
      </c>
      <c r="E158" s="23">
        <f t="shared" si="75"/>
        <v>459.4117500000001</v>
      </c>
      <c r="F158" s="23">
        <f t="shared" si="75"/>
        <v>482.38233750000006</v>
      </c>
      <c r="G158" s="23">
        <f t="shared" si="75"/>
        <v>506.50145437500009</v>
      </c>
      <c r="H158" s="23">
        <f t="shared" si="75"/>
        <v>531.82652709375009</v>
      </c>
      <c r="I158" s="23">
        <f t="shared" si="75"/>
        <v>585.00917980312522</v>
      </c>
      <c r="J158" s="23">
        <f t="shared" si="75"/>
        <v>643.5100977834378</v>
      </c>
      <c r="K158" s="23">
        <f t="shared" si="75"/>
        <v>707.86110756178152</v>
      </c>
      <c r="L158" s="23">
        <f t="shared" si="75"/>
        <v>722.01832971301724</v>
      </c>
      <c r="M158" s="23">
        <f t="shared" si="75"/>
        <v>736.45869630727759</v>
      </c>
      <c r="N158" s="23">
        <f t="shared" si="75"/>
        <v>773.28163112264156</v>
      </c>
      <c r="O158" s="23">
        <f t="shared" si="75"/>
        <v>811.94571267877359</v>
      </c>
      <c r="P158" s="23">
        <f t="shared" si="75"/>
        <v>852.54299831271226</v>
      </c>
      <c r="Q158" s="23">
        <f t="shared" si="75"/>
        <v>895.1701482283479</v>
      </c>
      <c r="R158" s="23">
        <f t="shared" si="75"/>
        <v>939.92865563976534</v>
      </c>
    </row>
    <row r="159" spans="1:18" outlineLevel="1">
      <c r="A159" s="14" t="s">
        <v>28</v>
      </c>
      <c r="D159" s="23">
        <f t="shared" si="75"/>
        <v>21.876750000000001</v>
      </c>
      <c r="E159" s="23">
        <f t="shared" si="75"/>
        <v>39.378150000000005</v>
      </c>
      <c r="F159" s="23">
        <f t="shared" si="75"/>
        <v>41.347057500000005</v>
      </c>
      <c r="G159" s="23">
        <f t="shared" si="75"/>
        <v>43.414410375000003</v>
      </c>
      <c r="H159" s="23">
        <f t="shared" si="75"/>
        <v>45.585130893750005</v>
      </c>
      <c r="I159" s="23">
        <f t="shared" si="75"/>
        <v>50.14364398312501</v>
      </c>
      <c r="J159" s="23">
        <f t="shared" si="75"/>
        <v>55.158008381437519</v>
      </c>
      <c r="K159" s="23">
        <f t="shared" si="75"/>
        <v>60.673809219581273</v>
      </c>
      <c r="L159" s="23">
        <f t="shared" si="75"/>
        <v>61.887285403972903</v>
      </c>
      <c r="M159" s="23">
        <f t="shared" si="75"/>
        <v>63.125031112052362</v>
      </c>
      <c r="N159" s="23">
        <f t="shared" si="75"/>
        <v>66.281282667654978</v>
      </c>
      <c r="O159" s="23">
        <f t="shared" si="75"/>
        <v>69.595346801037735</v>
      </c>
      <c r="P159" s="23">
        <f t="shared" si="75"/>
        <v>73.075114141089614</v>
      </c>
      <c r="Q159" s="23">
        <f t="shared" si="75"/>
        <v>76.7288698481441</v>
      </c>
      <c r="R159" s="23">
        <f t="shared" si="75"/>
        <v>80.565313340551313</v>
      </c>
    </row>
    <row r="160" spans="1:18" outlineLevel="1">
      <c r="A160" s="14" t="s">
        <v>102</v>
      </c>
      <c r="D160" s="23">
        <f>D157-D158-D159</f>
        <v>7015.1444999999994</v>
      </c>
      <c r="E160" s="23">
        <f t="shared" ref="E160:R160" si="76">E157-E158-E159</f>
        <v>12627.260100000001</v>
      </c>
      <c r="F160" s="23">
        <f t="shared" si="76"/>
        <v>13258.623105000002</v>
      </c>
      <c r="G160" s="23">
        <f t="shared" si="76"/>
        <v>13921.554260250001</v>
      </c>
      <c r="H160" s="23">
        <f t="shared" si="76"/>
        <v>14617.631973262502</v>
      </c>
      <c r="I160" s="23">
        <f t="shared" si="76"/>
        <v>16079.395170588754</v>
      </c>
      <c r="J160" s="23">
        <f t="shared" si="76"/>
        <v>17687.334687647632</v>
      </c>
      <c r="K160" s="23">
        <f t="shared" si="76"/>
        <v>19456.068156412395</v>
      </c>
      <c r="L160" s="23">
        <f t="shared" si="76"/>
        <v>19845.189519540643</v>
      </c>
      <c r="M160" s="23">
        <f t="shared" si="76"/>
        <v>20242.093309931457</v>
      </c>
      <c r="N160" s="23">
        <f t="shared" si="76"/>
        <v>21254.197975428029</v>
      </c>
      <c r="O160" s="23">
        <f t="shared" si="76"/>
        <v>22316.907874199431</v>
      </c>
      <c r="P160" s="23">
        <f t="shared" si="76"/>
        <v>23432.753267909404</v>
      </c>
      <c r="Q160" s="23">
        <f t="shared" si="76"/>
        <v>24604.390931304879</v>
      </c>
      <c r="R160" s="23">
        <f t="shared" si="76"/>
        <v>25834.610477870123</v>
      </c>
    </row>
    <row r="161" spans="1:18" outlineLevel="1">
      <c r="A161" s="14"/>
    </row>
    <row r="162" spans="1:18" outlineLevel="1">
      <c r="A162" s="14" t="s">
        <v>4</v>
      </c>
      <c r="D162" s="23">
        <f>D48</f>
        <v>30277.422000000002</v>
      </c>
      <c r="E162" s="23">
        <f t="shared" ref="E162:R162" si="77">E48</f>
        <v>54499.359600000003</v>
      </c>
      <c r="F162" s="23">
        <f t="shared" si="77"/>
        <v>71530.409474999993</v>
      </c>
      <c r="G162" s="23">
        <f t="shared" si="77"/>
        <v>75106.92994875001</v>
      </c>
      <c r="H162" s="23">
        <f t="shared" si="77"/>
        <v>78862.276446187519</v>
      </c>
      <c r="I162" s="23">
        <f t="shared" si="77"/>
        <v>86748.504090806266</v>
      </c>
      <c r="J162" s="23">
        <f t="shared" si="77"/>
        <v>95423.354499886904</v>
      </c>
      <c r="K162" s="23">
        <f t="shared" si="77"/>
        <v>104965.6899498756</v>
      </c>
      <c r="L162" s="23">
        <f t="shared" si="77"/>
        <v>107065.00374887312</v>
      </c>
      <c r="M162" s="23">
        <f t="shared" si="77"/>
        <v>109206.30382385058</v>
      </c>
      <c r="N162" s="23">
        <f t="shared" si="77"/>
        <v>114666.61901504312</v>
      </c>
      <c r="O162" s="23">
        <f t="shared" si="77"/>
        <v>120399.94996579527</v>
      </c>
      <c r="P162" s="23">
        <f t="shared" si="77"/>
        <v>126419.94746408504</v>
      </c>
      <c r="Q162" s="23">
        <f t="shared" si="77"/>
        <v>132740.94483728928</v>
      </c>
      <c r="R162" s="23">
        <f t="shared" si="77"/>
        <v>139377.99207915374</v>
      </c>
    </row>
    <row r="163" spans="1:18" outlineLevel="1">
      <c r="A163" s="1" t="s">
        <v>6</v>
      </c>
      <c r="D163" s="23">
        <f>D52</f>
        <v>13624.839899999999</v>
      </c>
      <c r="E163" s="23">
        <f t="shared" ref="E163:R163" si="78">E52</f>
        <v>24524.71182</v>
      </c>
      <c r="F163" s="23">
        <f t="shared" si="78"/>
        <v>32188.684263749994</v>
      </c>
      <c r="G163" s="23">
        <f t="shared" si="78"/>
        <v>33798.118476937503</v>
      </c>
      <c r="H163" s="23">
        <f t="shared" si="78"/>
        <v>35488.024400784379</v>
      </c>
      <c r="I163" s="23">
        <f t="shared" si="78"/>
        <v>39036.826840862814</v>
      </c>
      <c r="J163" s="23">
        <f t="shared" si="78"/>
        <v>42940.509524949106</v>
      </c>
      <c r="K163" s="23">
        <f t="shared" si="78"/>
        <v>47234.560477444014</v>
      </c>
      <c r="L163" s="23">
        <f t="shared" si="78"/>
        <v>48179.251686992895</v>
      </c>
      <c r="M163" s="23">
        <f t="shared" si="78"/>
        <v>49142.836720732761</v>
      </c>
      <c r="N163" s="23">
        <f t="shared" si="78"/>
        <v>51599.978556769398</v>
      </c>
      <c r="O163" s="23">
        <f t="shared" si="78"/>
        <v>54179.977484607865</v>
      </c>
      <c r="P163" s="23">
        <f t="shared" si="78"/>
        <v>56888.976358838263</v>
      </c>
      <c r="Q163" s="23">
        <f t="shared" si="78"/>
        <v>59733.425176780176</v>
      </c>
      <c r="R163" s="23">
        <f t="shared" si="78"/>
        <v>62720.096435619183</v>
      </c>
    </row>
    <row r="164" spans="1:18" outlineLevel="1">
      <c r="A164" s="1" t="s">
        <v>7</v>
      </c>
      <c r="D164" s="23">
        <f>D57</f>
        <v>4238.839079999997</v>
      </c>
      <c r="E164" s="23">
        <f t="shared" ref="E164:R164" si="79">E57</f>
        <v>7629.9103439999972</v>
      </c>
      <c r="F164" s="23">
        <f t="shared" si="79"/>
        <v>10014.257326499997</v>
      </c>
      <c r="G164" s="23">
        <f t="shared" si="79"/>
        <v>10514.970192825002</v>
      </c>
      <c r="H164" s="23">
        <f t="shared" si="79"/>
        <v>11040.718702466249</v>
      </c>
      <c r="I164" s="23">
        <f t="shared" si="79"/>
        <v>12144.790572712873</v>
      </c>
      <c r="J164" s="23">
        <f t="shared" si="79"/>
        <v>13359.269629984163</v>
      </c>
      <c r="K164" s="23">
        <f t="shared" si="79"/>
        <v>14695.196592982586</v>
      </c>
      <c r="L164" s="23">
        <f t="shared" si="79"/>
        <v>14989.100524842228</v>
      </c>
      <c r="M164" s="23">
        <f t="shared" si="79"/>
        <v>15288.882535339075</v>
      </c>
      <c r="N164" s="23">
        <f t="shared" si="79"/>
        <v>16053.326662106037</v>
      </c>
      <c r="O164" s="23">
        <f t="shared" si="79"/>
        <v>16855.992995211331</v>
      </c>
      <c r="P164" s="23">
        <f t="shared" si="79"/>
        <v>17698.792644971894</v>
      </c>
      <c r="Q164" s="23">
        <f t="shared" si="79"/>
        <v>18583.732277220501</v>
      </c>
      <c r="R164" s="23">
        <f t="shared" si="79"/>
        <v>19512.918891081517</v>
      </c>
    </row>
    <row r="165" spans="1:18" outlineLevel="1">
      <c r="A165" s="1" t="s">
        <v>37</v>
      </c>
      <c r="D165" s="23">
        <f>D63</f>
        <v>2321.1069679999973</v>
      </c>
      <c r="E165" s="23">
        <f t="shared" ref="E165:R165" si="80">E63</f>
        <v>5876.0513261837823</v>
      </c>
      <c r="F165" s="23">
        <f t="shared" si="80"/>
        <v>7902.7462613087819</v>
      </c>
      <c r="G165" s="23">
        <f t="shared" si="80"/>
        <v>8328.3521976850352</v>
      </c>
      <c r="H165" s="23">
        <f t="shared" si="80"/>
        <v>8775.2384308800956</v>
      </c>
      <c r="I165" s="23">
        <f t="shared" si="80"/>
        <v>9713.6995205897256</v>
      </c>
      <c r="J165" s="23">
        <f t="shared" si="80"/>
        <v>10746.006719270323</v>
      </c>
      <c r="K165" s="23">
        <f t="shared" si="80"/>
        <v>11881.544637818983</v>
      </c>
      <c r="L165" s="23">
        <f t="shared" si="80"/>
        <v>12131.362979899677</v>
      </c>
      <c r="M165" s="23">
        <f t="shared" si="80"/>
        <v>12386.177688821997</v>
      </c>
      <c r="N165" s="23">
        <f t="shared" si="80"/>
        <v>12079.705196573916</v>
      </c>
      <c r="O165" s="23">
        <f t="shared" si="80"/>
        <v>12761.971579713416</v>
      </c>
      <c r="P165" s="23">
        <f t="shared" si="80"/>
        <v>13478.351282009895</v>
      </c>
      <c r="Q165" s="23">
        <f t="shared" si="80"/>
        <v>14230.54996942121</v>
      </c>
      <c r="R165" s="23">
        <f t="shared" si="80"/>
        <v>15020.358591203074</v>
      </c>
    </row>
    <row r="166" spans="1:18" outlineLevel="1"/>
  </sheetData>
  <pageMargins left="0.7" right="0.7" top="0.75" bottom="0.75" header="0.3" footer="0.3"/>
  <pageSetup orientation="portrait" r:id="rId1"/>
  <ignoredErrors>
    <ignoredError sqref="D60 D62 E60:R6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1B72-74FC-4017-BA67-97F7AC4761B2}">
  <dimension ref="A1"/>
  <sheetViews>
    <sheetView showGridLines="0" zoomScale="82" zoomScaleNormal="88" workbookViewId="0">
      <selection activeCell="D37" sqref="D37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FP&amp;A Monthly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Asiedu-Akrofi</dc:creator>
  <cp:lastModifiedBy>Eric Asiedu-Akrofi</cp:lastModifiedBy>
  <dcterms:created xsi:type="dcterms:W3CDTF">2024-03-08T21:40:56Z</dcterms:created>
  <dcterms:modified xsi:type="dcterms:W3CDTF">2024-03-15T10:14:12Z</dcterms:modified>
</cp:coreProperties>
</file>