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mperial College London\Spring Module\Big Data and Finane\Assignment\A2\Presentation\"/>
    </mc:Choice>
  </mc:AlternateContent>
  <xr:revisionPtr revIDLastSave="0" documentId="13_ncr:1_{74DE547F-3146-4284-95AD-2E2E804062F7}" xr6:coauthVersionLast="28" xr6:coauthVersionMax="28" xr10:uidLastSave="{00000000-0000-0000-0000-000000000000}"/>
  <bookViews>
    <workbookView xWindow="0" yWindow="0" windowWidth="20490" windowHeight="7530" activeTab="1" xr2:uid="{00000000-000D-0000-FFFF-FFFF00000000}"/>
  </bookViews>
  <sheets>
    <sheet name="Worksheet" sheetId="2" r:id="rId1"/>
    <sheet name="Sheet1" sheetId="3" r:id="rId2"/>
  </sheets>
  <calcPr calcId="171027"/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</calcChain>
</file>

<file path=xl/sharedStrings.xml><?xml version="1.0" encoding="utf-8"?>
<sst xmlns="http://schemas.openxmlformats.org/spreadsheetml/2006/main" count="6" uniqueCount="3">
  <si>
    <t>Date</t>
  </si>
  <si>
    <t>JPY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</si>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</sst>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7" formatCode="yyyy/mm/dd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2782F-64EB-4F0E-91A8-EA4D9D67D6CD}" name="Table1" displayName="Table1" ref="A1:C411" totalsRowShown="0">
  <autoFilter ref="A1:C411" xr:uid="{91D21D10-57D9-4B0E-9E02-422DAB12BF57}"/>
  <sortState ref="A2:C411">
    <sortCondition ref="A1:A411"/>
  </sortState>
  <tableColumns count="3">
    <tableColumn id="1" xr3:uid="{7BFC574C-7625-4AB0-9B63-07C1BC4D87F5}" name="Date" dataDxfId="0" dataCellStyle="blp_datetime"/>
    <tableColumn id="2" xr3:uid="{B7B8C6FC-5486-407D-BC00-65D8FBF0815E}" name="JPY"/>
    <tableColumn id="3" xr3:uid="{84A6A409-5A8B-4284-AD05-556656B3FC5C}" name="AU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1"/>
  <sheetViews>
    <sheetView topLeftCell="A385" workbookViewId="0">
      <selection sqref="A1:C411"/>
    </sheetView>
  </sheetViews>
  <sheetFormatPr defaultRowHeight="14.4" x14ac:dyDescent="0.55000000000000004"/>
  <cols>
    <col min="1" max="1" width="16" bestFit="1" customWidth="1"/>
    <col min="2" max="2" width="27.9453125" bestFit="1" customWidth="1"/>
    <col min="3" max="3" width="33.417968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27790</v>
      </c>
      <c r="B2">
        <f>-347.318</f>
        <v>-347.31799999999998</v>
      </c>
      <c r="C2">
        <f>40</f>
        <v>40</v>
      </c>
    </row>
    <row r="3" spans="1:3" x14ac:dyDescent="0.55000000000000004">
      <c r="A3" s="1">
        <v>27819</v>
      </c>
      <c r="B3">
        <f>11.793</f>
        <v>11.792999999999999</v>
      </c>
      <c r="C3">
        <f>43</f>
        <v>43</v>
      </c>
    </row>
    <row r="4" spans="1:3" x14ac:dyDescent="0.55000000000000004">
      <c r="A4" s="1">
        <v>27850</v>
      </c>
      <c r="B4">
        <f>205.956</f>
        <v>205.95599999999999</v>
      </c>
      <c r="C4">
        <f>79</f>
        <v>79</v>
      </c>
    </row>
    <row r="5" spans="1:3" x14ac:dyDescent="0.55000000000000004">
      <c r="A5" s="1">
        <v>27880</v>
      </c>
      <c r="B5">
        <f>63.584</f>
        <v>63.584000000000003</v>
      </c>
      <c r="C5">
        <f>174</f>
        <v>174</v>
      </c>
    </row>
    <row r="6" spans="1:3" x14ac:dyDescent="0.55000000000000004">
      <c r="A6" s="1">
        <v>27911</v>
      </c>
      <c r="B6">
        <f>7.278</f>
        <v>7.2779999999999996</v>
      </c>
      <c r="C6">
        <f>-70</f>
        <v>-70</v>
      </c>
    </row>
    <row r="7" spans="1:3" x14ac:dyDescent="0.55000000000000004">
      <c r="A7" s="1">
        <v>27941</v>
      </c>
      <c r="B7">
        <f>85.03</f>
        <v>85.03</v>
      </c>
      <c r="C7">
        <f>107</f>
        <v>107</v>
      </c>
    </row>
    <row r="8" spans="1:3" x14ac:dyDescent="0.55000000000000004">
      <c r="A8" s="1">
        <v>27972</v>
      </c>
      <c r="B8">
        <f>84.191</f>
        <v>84.191000000000003</v>
      </c>
      <c r="C8">
        <f>-13</f>
        <v>-13</v>
      </c>
    </row>
    <row r="9" spans="1:3" x14ac:dyDescent="0.55000000000000004">
      <c r="A9" s="1">
        <v>28003</v>
      </c>
      <c r="B9">
        <f>-22.141</f>
        <v>-22.140999999999998</v>
      </c>
      <c r="C9">
        <f>-74</f>
        <v>-74</v>
      </c>
    </row>
    <row r="10" spans="1:3" x14ac:dyDescent="0.55000000000000004">
      <c r="A10" s="1">
        <v>28033</v>
      </c>
      <c r="B10">
        <f>145.702</f>
        <v>145.702</v>
      </c>
      <c r="C10">
        <f>39</f>
        <v>39</v>
      </c>
    </row>
    <row r="11" spans="1:3" x14ac:dyDescent="0.55000000000000004">
      <c r="A11" s="1">
        <v>28064</v>
      </c>
      <c r="B11">
        <f>122.541</f>
        <v>122.541</v>
      </c>
      <c r="C11">
        <f>5</f>
        <v>5</v>
      </c>
    </row>
    <row r="12" spans="1:3" x14ac:dyDescent="0.55000000000000004">
      <c r="A12" s="1">
        <v>28094</v>
      </c>
      <c r="B12">
        <f>-46.552</f>
        <v>-46.552</v>
      </c>
      <c r="C12">
        <f>-82</f>
        <v>-82</v>
      </c>
    </row>
    <row r="13" spans="1:3" x14ac:dyDescent="0.55000000000000004">
      <c r="A13" s="1">
        <v>28125</v>
      </c>
      <c r="B13">
        <f>395.387</f>
        <v>395.387</v>
      </c>
      <c r="C13">
        <f>-276</f>
        <v>-276</v>
      </c>
    </row>
    <row r="14" spans="1:3" x14ac:dyDescent="0.55000000000000004">
      <c r="A14" s="1">
        <v>28156</v>
      </c>
      <c r="B14">
        <f>-267.744</f>
        <v>-267.74400000000003</v>
      </c>
      <c r="C14">
        <f>188</f>
        <v>188</v>
      </c>
    </row>
    <row r="15" spans="1:3" x14ac:dyDescent="0.55000000000000004">
      <c r="A15" s="1">
        <v>28184</v>
      </c>
      <c r="B15">
        <f>173.439</f>
        <v>173.43899999999999</v>
      </c>
      <c r="C15">
        <f>-140</f>
        <v>-140</v>
      </c>
    </row>
    <row r="16" spans="1:3" x14ac:dyDescent="0.55000000000000004">
      <c r="A16" s="1">
        <v>28215</v>
      </c>
      <c r="B16">
        <f>214.909</f>
        <v>214.90899999999999</v>
      </c>
      <c r="C16">
        <f>58</f>
        <v>58</v>
      </c>
    </row>
    <row r="17" spans="1:3" x14ac:dyDescent="0.55000000000000004">
      <c r="A17" s="1">
        <v>28245</v>
      </c>
      <c r="B17">
        <f>304.037</f>
        <v>304.03699999999998</v>
      </c>
      <c r="C17">
        <f>-44</f>
        <v>-44</v>
      </c>
    </row>
    <row r="18" spans="1:3" x14ac:dyDescent="0.55000000000000004">
      <c r="A18" s="1">
        <v>28276</v>
      </c>
      <c r="B18">
        <f>-22.212</f>
        <v>-22.212</v>
      </c>
      <c r="C18">
        <f>71</f>
        <v>71</v>
      </c>
    </row>
    <row r="19" spans="1:3" x14ac:dyDescent="0.55000000000000004">
      <c r="A19" s="1">
        <v>28306</v>
      </c>
      <c r="B19">
        <f>226.786</f>
        <v>226.786</v>
      </c>
      <c r="C19">
        <f>-109</f>
        <v>-109</v>
      </c>
    </row>
    <row r="20" spans="1:3" x14ac:dyDescent="0.55000000000000004">
      <c r="A20" s="1">
        <v>28337</v>
      </c>
      <c r="B20">
        <f>386.544</f>
        <v>386.54399999999998</v>
      </c>
      <c r="C20">
        <f>-109</f>
        <v>-109</v>
      </c>
    </row>
    <row r="21" spans="1:3" x14ac:dyDescent="0.55000000000000004">
      <c r="A21" s="1">
        <v>28368</v>
      </c>
      <c r="B21">
        <f>116.222</f>
        <v>116.22199999999999</v>
      </c>
      <c r="C21">
        <f>-32</f>
        <v>-32</v>
      </c>
    </row>
    <row r="22" spans="1:3" x14ac:dyDescent="0.55000000000000004">
      <c r="A22" s="1">
        <v>28398</v>
      </c>
      <c r="B22">
        <f>283.183</f>
        <v>283.18299999999999</v>
      </c>
      <c r="C22">
        <f>-31</f>
        <v>-31</v>
      </c>
    </row>
    <row r="23" spans="1:3" x14ac:dyDescent="0.55000000000000004">
      <c r="A23" s="1">
        <v>28429</v>
      </c>
      <c r="B23">
        <f>316.648</f>
        <v>316.64800000000002</v>
      </c>
      <c r="C23">
        <f>-79</f>
        <v>-79</v>
      </c>
    </row>
    <row r="24" spans="1:3" x14ac:dyDescent="0.55000000000000004">
      <c r="A24" s="1">
        <v>28459</v>
      </c>
      <c r="B24">
        <f>254.132</f>
        <v>254.13200000000001</v>
      </c>
      <c r="C24">
        <f>28</f>
        <v>28</v>
      </c>
    </row>
    <row r="25" spans="1:3" x14ac:dyDescent="0.55000000000000004">
      <c r="A25" s="1">
        <v>28490</v>
      </c>
      <c r="B25">
        <f>530.347</f>
        <v>530.34699999999998</v>
      </c>
      <c r="C25">
        <f>-1</f>
        <v>-1</v>
      </c>
    </row>
    <row r="26" spans="1:3" x14ac:dyDescent="0.55000000000000004">
      <c r="A26" s="1">
        <v>28521</v>
      </c>
      <c r="B26">
        <f>-79.688</f>
        <v>-79.688000000000002</v>
      </c>
      <c r="C26">
        <f>-152</f>
        <v>-152</v>
      </c>
    </row>
    <row r="27" spans="1:3" x14ac:dyDescent="0.55000000000000004">
      <c r="A27" s="1">
        <v>28549</v>
      </c>
      <c r="B27">
        <f>395.463</f>
        <v>395.46300000000002</v>
      </c>
      <c r="C27">
        <f>-93</f>
        <v>-93</v>
      </c>
    </row>
    <row r="28" spans="1:3" x14ac:dyDescent="0.55000000000000004">
      <c r="A28" s="1">
        <v>28580</v>
      </c>
      <c r="B28">
        <f>570.42</f>
        <v>570.41999999999996</v>
      </c>
      <c r="C28">
        <f>-142</f>
        <v>-142</v>
      </c>
    </row>
    <row r="29" spans="1:3" x14ac:dyDescent="0.55000000000000004">
      <c r="A29" s="1">
        <v>28610</v>
      </c>
      <c r="B29">
        <f>355.995</f>
        <v>355.995</v>
      </c>
      <c r="C29">
        <f>-122</f>
        <v>-122</v>
      </c>
    </row>
    <row r="30" spans="1:3" x14ac:dyDescent="0.55000000000000004">
      <c r="A30" s="1">
        <v>28641</v>
      </c>
      <c r="B30">
        <f>132.898</f>
        <v>132.898</v>
      </c>
      <c r="C30">
        <f>-161</f>
        <v>-161</v>
      </c>
    </row>
    <row r="31" spans="1:3" x14ac:dyDescent="0.55000000000000004">
      <c r="A31" s="1">
        <v>28671</v>
      </c>
      <c r="B31">
        <f>524.687</f>
        <v>524.68700000000001</v>
      </c>
      <c r="C31">
        <f>-98</f>
        <v>-98</v>
      </c>
    </row>
    <row r="32" spans="1:3" x14ac:dyDescent="0.55000000000000004">
      <c r="A32" s="1">
        <v>28702</v>
      </c>
      <c r="B32">
        <f>422.136</f>
        <v>422.13600000000002</v>
      </c>
      <c r="C32">
        <f>-131</f>
        <v>-131</v>
      </c>
    </row>
    <row r="33" spans="1:3" x14ac:dyDescent="0.55000000000000004">
      <c r="A33" s="1">
        <v>28733</v>
      </c>
      <c r="B33">
        <f>236.403</f>
        <v>236.40299999999999</v>
      </c>
      <c r="C33">
        <f>-204</f>
        <v>-204</v>
      </c>
    </row>
    <row r="34" spans="1:3" x14ac:dyDescent="0.55000000000000004">
      <c r="A34" s="1">
        <v>28763</v>
      </c>
      <c r="B34">
        <f>398.39</f>
        <v>398.39</v>
      </c>
      <c r="C34">
        <f>-195</f>
        <v>-195</v>
      </c>
    </row>
    <row r="35" spans="1:3" x14ac:dyDescent="0.55000000000000004">
      <c r="A35" s="1">
        <v>28794</v>
      </c>
      <c r="B35">
        <f>279.039</f>
        <v>279.03899999999999</v>
      </c>
      <c r="C35">
        <f>-222</f>
        <v>-222</v>
      </c>
    </row>
    <row r="36" spans="1:3" x14ac:dyDescent="0.55000000000000004">
      <c r="A36" s="1">
        <v>28824</v>
      </c>
      <c r="B36">
        <f>204.811</f>
        <v>204.81100000000001</v>
      </c>
      <c r="C36">
        <f>-160</f>
        <v>-160</v>
      </c>
    </row>
    <row r="37" spans="1:3" x14ac:dyDescent="0.55000000000000004">
      <c r="A37" s="1">
        <v>28855</v>
      </c>
      <c r="B37">
        <f>387.655</f>
        <v>387.65499999999997</v>
      </c>
      <c r="C37">
        <f>-197</f>
        <v>-197</v>
      </c>
    </row>
    <row r="38" spans="1:3" x14ac:dyDescent="0.55000000000000004">
      <c r="A38" s="1">
        <v>28886</v>
      </c>
      <c r="B38">
        <f>-283.8</f>
        <v>-283.8</v>
      </c>
      <c r="C38">
        <f>-10</f>
        <v>-10</v>
      </c>
    </row>
    <row r="39" spans="1:3" x14ac:dyDescent="0.55000000000000004">
      <c r="A39" s="1">
        <v>28914</v>
      </c>
      <c r="B39">
        <f>72.295</f>
        <v>72.295000000000002</v>
      </c>
      <c r="C39">
        <f>-53</f>
        <v>-53</v>
      </c>
    </row>
    <row r="40" spans="1:3" x14ac:dyDescent="0.55000000000000004">
      <c r="A40" s="1">
        <v>28945</v>
      </c>
      <c r="B40">
        <f>195.693</f>
        <v>195.69300000000001</v>
      </c>
      <c r="C40">
        <f>-74</f>
        <v>-74</v>
      </c>
    </row>
    <row r="41" spans="1:3" x14ac:dyDescent="0.55000000000000004">
      <c r="A41" s="1">
        <v>28975</v>
      </c>
      <c r="B41">
        <f>-79.789</f>
        <v>-79.789000000000001</v>
      </c>
      <c r="C41">
        <f>-36</f>
        <v>-36</v>
      </c>
    </row>
    <row r="42" spans="1:3" x14ac:dyDescent="0.55000000000000004">
      <c r="A42" s="1">
        <v>29006</v>
      </c>
      <c r="B42">
        <f>-176.391</f>
        <v>-176.39099999999999</v>
      </c>
      <c r="C42">
        <f>14</f>
        <v>14</v>
      </c>
    </row>
    <row r="43" spans="1:3" x14ac:dyDescent="0.55000000000000004">
      <c r="A43" s="1">
        <v>29036</v>
      </c>
      <c r="B43">
        <f>52.573</f>
        <v>52.573</v>
      </c>
      <c r="C43">
        <f>-81</f>
        <v>-81</v>
      </c>
    </row>
    <row r="44" spans="1:3" x14ac:dyDescent="0.55000000000000004">
      <c r="A44" s="1">
        <v>29067</v>
      </c>
      <c r="B44">
        <f>-50.994</f>
        <v>-50.994</v>
      </c>
      <c r="C44">
        <f>59</f>
        <v>59</v>
      </c>
    </row>
    <row r="45" spans="1:3" x14ac:dyDescent="0.55000000000000004">
      <c r="A45" s="1">
        <v>29098</v>
      </c>
      <c r="B45">
        <f>-361.329</f>
        <v>-361.32900000000001</v>
      </c>
      <c r="C45">
        <f>-53</f>
        <v>-53</v>
      </c>
    </row>
    <row r="46" spans="1:3" x14ac:dyDescent="0.55000000000000004">
      <c r="A46" s="1">
        <v>29128</v>
      </c>
      <c r="B46">
        <f>-164.778</f>
        <v>-164.77799999999999</v>
      </c>
      <c r="C46">
        <f>164</f>
        <v>164</v>
      </c>
    </row>
    <row r="47" spans="1:3" x14ac:dyDescent="0.55000000000000004">
      <c r="A47" s="1">
        <v>29159</v>
      </c>
      <c r="B47">
        <f>-316.095</f>
        <v>-316.09500000000003</v>
      </c>
      <c r="C47">
        <f>207</f>
        <v>207</v>
      </c>
    </row>
    <row r="48" spans="1:3" x14ac:dyDescent="0.55000000000000004">
      <c r="A48" s="1">
        <v>29189</v>
      </c>
      <c r="B48">
        <f>-526.659</f>
        <v>-526.65899999999999</v>
      </c>
      <c r="C48">
        <f>141</f>
        <v>141</v>
      </c>
    </row>
    <row r="49" spans="1:3" x14ac:dyDescent="0.55000000000000004">
      <c r="A49" s="1">
        <v>29220</v>
      </c>
      <c r="B49">
        <f>-74.538</f>
        <v>-74.537999999999997</v>
      </c>
      <c r="C49">
        <f>33</f>
        <v>33</v>
      </c>
    </row>
    <row r="50" spans="1:3" x14ac:dyDescent="0.55000000000000004">
      <c r="A50" s="1">
        <v>29251</v>
      </c>
      <c r="B50">
        <f>-824.837</f>
        <v>-824.83699999999999</v>
      </c>
      <c r="C50">
        <f>-92</f>
        <v>-92</v>
      </c>
    </row>
    <row r="51" spans="1:3" x14ac:dyDescent="0.55000000000000004">
      <c r="A51" s="1">
        <v>29280</v>
      </c>
      <c r="B51">
        <f>-336.416</f>
        <v>-336.416</v>
      </c>
      <c r="C51">
        <f>138</f>
        <v>138</v>
      </c>
    </row>
    <row r="52" spans="1:3" x14ac:dyDescent="0.55000000000000004">
      <c r="A52" s="1">
        <v>29311</v>
      </c>
      <c r="B52">
        <f>-268.594</f>
        <v>-268.59399999999999</v>
      </c>
      <c r="C52">
        <f>57</f>
        <v>57</v>
      </c>
    </row>
    <row r="53" spans="1:3" x14ac:dyDescent="0.55000000000000004">
      <c r="A53" s="1">
        <v>29341</v>
      </c>
      <c r="B53">
        <f>-508.328</f>
        <v>-508.32799999999997</v>
      </c>
      <c r="C53">
        <f>149</f>
        <v>149</v>
      </c>
    </row>
    <row r="54" spans="1:3" x14ac:dyDescent="0.55000000000000004">
      <c r="A54" s="1">
        <v>29372</v>
      </c>
      <c r="B54">
        <f>-453.591</f>
        <v>-453.59100000000001</v>
      </c>
      <c r="C54">
        <f>-185</f>
        <v>-185</v>
      </c>
    </row>
    <row r="55" spans="1:3" x14ac:dyDescent="0.55000000000000004">
      <c r="A55" s="1">
        <v>29402</v>
      </c>
      <c r="B55">
        <f>-229.917</f>
        <v>-229.917</v>
      </c>
      <c r="C55">
        <f>138</f>
        <v>138</v>
      </c>
    </row>
    <row r="56" spans="1:3" x14ac:dyDescent="0.55000000000000004">
      <c r="A56" s="1">
        <v>29433</v>
      </c>
      <c r="B56">
        <f>-213.451</f>
        <v>-213.45099999999999</v>
      </c>
      <c r="C56">
        <f>-148</f>
        <v>-148</v>
      </c>
    </row>
    <row r="57" spans="1:3" x14ac:dyDescent="0.55000000000000004">
      <c r="A57" s="1">
        <v>29464</v>
      </c>
      <c r="B57">
        <f>-182.095</f>
        <v>-182.095</v>
      </c>
      <c r="C57">
        <f>-266</f>
        <v>-266</v>
      </c>
    </row>
    <row r="58" spans="1:3" x14ac:dyDescent="0.55000000000000004">
      <c r="A58" s="1">
        <v>29494</v>
      </c>
      <c r="B58">
        <f>191.413</f>
        <v>191.41300000000001</v>
      </c>
      <c r="C58">
        <f>-248</f>
        <v>-248</v>
      </c>
    </row>
    <row r="59" spans="1:3" x14ac:dyDescent="0.55000000000000004">
      <c r="A59" s="1">
        <v>29525</v>
      </c>
      <c r="B59">
        <f>-65.588</f>
        <v>-65.587999999999994</v>
      </c>
      <c r="C59">
        <f>-296</f>
        <v>-296</v>
      </c>
    </row>
    <row r="60" spans="1:3" x14ac:dyDescent="0.55000000000000004">
      <c r="A60" s="1">
        <v>29555</v>
      </c>
      <c r="B60">
        <f>-49.867</f>
        <v>-49.866999999999997</v>
      </c>
      <c r="C60">
        <f>-75</f>
        <v>-75</v>
      </c>
    </row>
    <row r="61" spans="1:3" x14ac:dyDescent="0.55000000000000004">
      <c r="A61" s="1">
        <v>29586</v>
      </c>
      <c r="B61">
        <f>328.418</f>
        <v>328.41800000000001</v>
      </c>
      <c r="C61">
        <f>-273</f>
        <v>-273</v>
      </c>
    </row>
    <row r="62" spans="1:3" x14ac:dyDescent="0.55000000000000004">
      <c r="A62" s="1">
        <v>29617</v>
      </c>
      <c r="B62">
        <f>-511.928</f>
        <v>-511.928</v>
      </c>
      <c r="C62">
        <f>84</f>
        <v>84</v>
      </c>
    </row>
    <row r="63" spans="1:3" x14ac:dyDescent="0.55000000000000004">
      <c r="A63" s="1">
        <v>29645</v>
      </c>
      <c r="B63">
        <f>61.028</f>
        <v>61.027999999999999</v>
      </c>
      <c r="C63">
        <f>-296</f>
        <v>-296</v>
      </c>
    </row>
    <row r="64" spans="1:3" x14ac:dyDescent="0.55000000000000004">
      <c r="A64" s="1">
        <v>29676</v>
      </c>
      <c r="B64">
        <f>215.627</f>
        <v>215.62700000000001</v>
      </c>
      <c r="C64">
        <f>-463</f>
        <v>-463</v>
      </c>
    </row>
    <row r="65" spans="1:3" x14ac:dyDescent="0.55000000000000004">
      <c r="A65" s="1">
        <v>29706</v>
      </c>
      <c r="B65">
        <f>94.265</f>
        <v>94.265000000000001</v>
      </c>
      <c r="C65">
        <f>-278</f>
        <v>-278</v>
      </c>
    </row>
    <row r="66" spans="1:3" x14ac:dyDescent="0.55000000000000004">
      <c r="A66" s="1">
        <v>29737</v>
      </c>
      <c r="B66">
        <f>1.128</f>
        <v>1.1279999999999999</v>
      </c>
      <c r="C66">
        <f>-136</f>
        <v>-136</v>
      </c>
    </row>
    <row r="67" spans="1:3" x14ac:dyDescent="0.55000000000000004">
      <c r="A67" s="1">
        <v>29767</v>
      </c>
      <c r="B67">
        <f>327.942</f>
        <v>327.94200000000001</v>
      </c>
      <c r="C67">
        <f>-372</f>
        <v>-372</v>
      </c>
    </row>
    <row r="68" spans="1:3" x14ac:dyDescent="0.55000000000000004">
      <c r="A68" s="1">
        <v>29798</v>
      </c>
      <c r="B68">
        <f>342.863</f>
        <v>342.863</v>
      </c>
      <c r="C68">
        <f>-574</f>
        <v>-574</v>
      </c>
    </row>
    <row r="69" spans="1:3" x14ac:dyDescent="0.55000000000000004">
      <c r="A69" s="1">
        <v>29829</v>
      </c>
      <c r="B69">
        <f>173.952</f>
        <v>173.952</v>
      </c>
      <c r="C69">
        <f>-304</f>
        <v>-304</v>
      </c>
    </row>
    <row r="70" spans="1:3" x14ac:dyDescent="0.55000000000000004">
      <c r="A70" s="1">
        <v>29859</v>
      </c>
      <c r="B70">
        <f>531.826</f>
        <v>531.82600000000002</v>
      </c>
      <c r="C70">
        <f>-277</f>
        <v>-277</v>
      </c>
    </row>
    <row r="71" spans="1:3" x14ac:dyDescent="0.55000000000000004">
      <c r="A71" s="1">
        <v>29890</v>
      </c>
      <c r="B71">
        <f>485.832</f>
        <v>485.83199999999999</v>
      </c>
      <c r="C71">
        <f>-743</f>
        <v>-743</v>
      </c>
    </row>
    <row r="72" spans="1:3" x14ac:dyDescent="0.55000000000000004">
      <c r="A72" s="1">
        <v>29920</v>
      </c>
      <c r="B72">
        <f>-38.446</f>
        <v>-38.445999999999998</v>
      </c>
      <c r="C72">
        <f>-526</f>
        <v>-526</v>
      </c>
    </row>
    <row r="73" spans="1:3" x14ac:dyDescent="0.55000000000000004">
      <c r="A73" s="1">
        <v>29951</v>
      </c>
      <c r="B73">
        <f>320.748</f>
        <v>320.74799999999999</v>
      </c>
      <c r="C73">
        <f>-465</f>
        <v>-465</v>
      </c>
    </row>
    <row r="74" spans="1:3" x14ac:dyDescent="0.55000000000000004">
      <c r="A74" s="1">
        <v>29982</v>
      </c>
      <c r="B74">
        <f>-408.014</f>
        <v>-408.01400000000001</v>
      </c>
      <c r="C74">
        <f>-568</f>
        <v>-568</v>
      </c>
    </row>
    <row r="75" spans="1:3" x14ac:dyDescent="0.55000000000000004">
      <c r="A75" s="1">
        <v>30010</v>
      </c>
      <c r="B75">
        <f>81.677</f>
        <v>81.677000000000007</v>
      </c>
      <c r="C75">
        <f>-571</f>
        <v>-571</v>
      </c>
    </row>
    <row r="76" spans="1:3" x14ac:dyDescent="0.55000000000000004">
      <c r="A76" s="1">
        <v>30041</v>
      </c>
      <c r="B76">
        <f>203.179</f>
        <v>203.179</v>
      </c>
      <c r="C76">
        <f>-631</f>
        <v>-631</v>
      </c>
    </row>
    <row r="77" spans="1:3" x14ac:dyDescent="0.55000000000000004">
      <c r="A77" s="1">
        <v>30071</v>
      </c>
      <c r="B77">
        <f>121.37</f>
        <v>121.37</v>
      </c>
      <c r="C77">
        <f>-630</f>
        <v>-630</v>
      </c>
    </row>
    <row r="78" spans="1:3" x14ac:dyDescent="0.55000000000000004">
      <c r="A78" s="1">
        <v>30102</v>
      </c>
      <c r="B78">
        <f>107.112</f>
        <v>107.11199999999999</v>
      </c>
      <c r="C78">
        <f>-287</f>
        <v>-287</v>
      </c>
    </row>
    <row r="79" spans="1:3" x14ac:dyDescent="0.55000000000000004">
      <c r="A79" s="1">
        <v>30132</v>
      </c>
      <c r="B79">
        <f>408.482</f>
        <v>408.48200000000003</v>
      </c>
      <c r="C79">
        <f>-473</f>
        <v>-473</v>
      </c>
    </row>
    <row r="80" spans="1:3" x14ac:dyDescent="0.55000000000000004">
      <c r="A80" s="1">
        <v>30163</v>
      </c>
      <c r="B80">
        <f>326.073</f>
        <v>326.07299999999998</v>
      </c>
      <c r="C80">
        <f>-401</f>
        <v>-401</v>
      </c>
    </row>
    <row r="81" spans="1:3" x14ac:dyDescent="0.55000000000000004">
      <c r="A81" s="1">
        <v>30194</v>
      </c>
      <c r="B81">
        <f>-4.731</f>
        <v>-4.7309999999999999</v>
      </c>
      <c r="C81">
        <f>-516</f>
        <v>-516</v>
      </c>
    </row>
    <row r="82" spans="1:3" x14ac:dyDescent="0.55000000000000004">
      <c r="A82" s="1">
        <v>30224</v>
      </c>
      <c r="B82">
        <f>412.326</f>
        <v>412.32600000000002</v>
      </c>
      <c r="C82">
        <f>-217</f>
        <v>-217</v>
      </c>
    </row>
    <row r="83" spans="1:3" x14ac:dyDescent="0.55000000000000004">
      <c r="A83" s="1">
        <v>30255</v>
      </c>
      <c r="B83">
        <f>258.66</f>
        <v>258.66000000000003</v>
      </c>
      <c r="C83">
        <f>-426</f>
        <v>-426</v>
      </c>
    </row>
    <row r="84" spans="1:3" x14ac:dyDescent="0.55000000000000004">
      <c r="A84" s="1">
        <v>30285</v>
      </c>
      <c r="B84">
        <f>-116.034</f>
        <v>-116.03400000000001</v>
      </c>
      <c r="C84">
        <f>-292</f>
        <v>-292</v>
      </c>
    </row>
    <row r="85" spans="1:3" x14ac:dyDescent="0.55000000000000004">
      <c r="A85" s="1">
        <v>30316</v>
      </c>
      <c r="B85">
        <f>386.097</f>
        <v>386.09699999999998</v>
      </c>
      <c r="C85">
        <f>-250</f>
        <v>-250</v>
      </c>
    </row>
    <row r="86" spans="1:3" x14ac:dyDescent="0.55000000000000004">
      <c r="A86" s="1">
        <v>30347</v>
      </c>
      <c r="B86">
        <f>-409.795</f>
        <v>-409.79500000000002</v>
      </c>
      <c r="C86">
        <f>-347</f>
        <v>-347</v>
      </c>
    </row>
    <row r="87" spans="1:3" x14ac:dyDescent="0.55000000000000004">
      <c r="A87" s="1">
        <v>30375</v>
      </c>
      <c r="B87">
        <f>333.697</f>
        <v>333.697</v>
      </c>
      <c r="C87">
        <f>-332</f>
        <v>-332</v>
      </c>
    </row>
    <row r="88" spans="1:3" x14ac:dyDescent="0.55000000000000004">
      <c r="A88" s="1">
        <v>30406</v>
      </c>
      <c r="B88">
        <f>482.743</f>
        <v>482.74299999999999</v>
      </c>
      <c r="C88">
        <f>-367</f>
        <v>-367</v>
      </c>
    </row>
    <row r="89" spans="1:3" x14ac:dyDescent="0.55000000000000004">
      <c r="A89" s="1">
        <v>30436</v>
      </c>
      <c r="B89">
        <f>484.072</f>
        <v>484.072</v>
      </c>
      <c r="C89">
        <f>-237</f>
        <v>-237</v>
      </c>
    </row>
    <row r="90" spans="1:3" x14ac:dyDescent="0.55000000000000004">
      <c r="A90" s="1">
        <v>30467</v>
      </c>
      <c r="B90">
        <f>422.625</f>
        <v>422.625</v>
      </c>
      <c r="C90">
        <f>-160</f>
        <v>-160</v>
      </c>
    </row>
    <row r="91" spans="1:3" x14ac:dyDescent="0.55000000000000004">
      <c r="A91" s="1">
        <v>30497</v>
      </c>
      <c r="B91">
        <f>465.865</f>
        <v>465.86500000000001</v>
      </c>
      <c r="C91">
        <f>-345</f>
        <v>-345</v>
      </c>
    </row>
    <row r="92" spans="1:3" x14ac:dyDescent="0.55000000000000004">
      <c r="A92" s="1">
        <v>30528</v>
      </c>
      <c r="B92">
        <f>684.336</f>
        <v>684.33600000000001</v>
      </c>
      <c r="C92">
        <f>-327</f>
        <v>-327</v>
      </c>
    </row>
    <row r="93" spans="1:3" x14ac:dyDescent="0.55000000000000004">
      <c r="A93" s="1">
        <v>30559</v>
      </c>
      <c r="B93">
        <f>407.383</f>
        <v>407.38299999999998</v>
      </c>
      <c r="C93">
        <f>-307</f>
        <v>-307</v>
      </c>
    </row>
    <row r="94" spans="1:3" x14ac:dyDescent="0.55000000000000004">
      <c r="A94" s="1">
        <v>30589</v>
      </c>
      <c r="B94">
        <f>584.765</f>
        <v>584.76499999999999</v>
      </c>
      <c r="C94">
        <f>-146</f>
        <v>-146</v>
      </c>
    </row>
    <row r="95" spans="1:3" x14ac:dyDescent="0.55000000000000004">
      <c r="A95" s="1">
        <v>30620</v>
      </c>
      <c r="B95">
        <f>480.409</f>
        <v>480.40899999999999</v>
      </c>
      <c r="C95">
        <f>-217</f>
        <v>-217</v>
      </c>
    </row>
    <row r="96" spans="1:3" x14ac:dyDescent="0.55000000000000004">
      <c r="A96" s="1">
        <v>30650</v>
      </c>
      <c r="B96">
        <f>279.775</f>
        <v>279.77499999999998</v>
      </c>
      <c r="C96">
        <f>-95</f>
        <v>-95</v>
      </c>
    </row>
    <row r="97" spans="1:3" x14ac:dyDescent="0.55000000000000004">
      <c r="A97" s="1">
        <v>30681</v>
      </c>
      <c r="B97">
        <f>678.609</f>
        <v>678.60900000000004</v>
      </c>
      <c r="C97">
        <f>-76</f>
        <v>-76</v>
      </c>
    </row>
    <row r="98" spans="1:3" x14ac:dyDescent="0.55000000000000004">
      <c r="A98" s="1">
        <v>30712</v>
      </c>
      <c r="B98">
        <f>-196.593</f>
        <v>-196.59299999999999</v>
      </c>
      <c r="C98">
        <f>-295</f>
        <v>-295</v>
      </c>
    </row>
    <row r="99" spans="1:3" x14ac:dyDescent="0.55000000000000004">
      <c r="A99" s="1">
        <v>30741</v>
      </c>
      <c r="B99">
        <f>509.743</f>
        <v>509.74299999999999</v>
      </c>
      <c r="C99">
        <f>-352</f>
        <v>-352</v>
      </c>
    </row>
    <row r="100" spans="1:3" x14ac:dyDescent="0.55000000000000004">
      <c r="A100" s="1">
        <v>30772</v>
      </c>
      <c r="B100">
        <f>726.469</f>
        <v>726.46900000000005</v>
      </c>
      <c r="C100">
        <f>-453</f>
        <v>-453</v>
      </c>
    </row>
    <row r="101" spans="1:3" x14ac:dyDescent="0.55000000000000004">
      <c r="A101" s="1">
        <v>30802</v>
      </c>
      <c r="B101">
        <f>699.54</f>
        <v>699.54</v>
      </c>
      <c r="C101">
        <f>-184</f>
        <v>-184</v>
      </c>
    </row>
    <row r="102" spans="1:3" x14ac:dyDescent="0.55000000000000004">
      <c r="A102" s="1">
        <v>30833</v>
      </c>
      <c r="B102">
        <f>425.474</f>
        <v>425.47399999999999</v>
      </c>
      <c r="C102">
        <f>-485</f>
        <v>-485</v>
      </c>
    </row>
    <row r="103" spans="1:3" x14ac:dyDescent="0.55000000000000004">
      <c r="A103" s="1">
        <v>30863</v>
      </c>
      <c r="B103">
        <f>929.484</f>
        <v>929.48400000000004</v>
      </c>
      <c r="C103">
        <f>-377</f>
        <v>-377</v>
      </c>
    </row>
    <row r="104" spans="1:3" x14ac:dyDescent="0.55000000000000004">
      <c r="A104" s="1">
        <v>30894</v>
      </c>
      <c r="B104">
        <f>760.208</f>
        <v>760.20799999999997</v>
      </c>
      <c r="C104">
        <f>-523</f>
        <v>-523</v>
      </c>
    </row>
    <row r="105" spans="1:3" x14ac:dyDescent="0.55000000000000004">
      <c r="A105" s="1">
        <v>30925</v>
      </c>
      <c r="B105">
        <f>270.297</f>
        <v>270.29700000000003</v>
      </c>
      <c r="C105">
        <f>-348</f>
        <v>-348</v>
      </c>
    </row>
    <row r="106" spans="1:3" x14ac:dyDescent="0.55000000000000004">
      <c r="A106" s="1">
        <v>30955</v>
      </c>
      <c r="B106">
        <f>1092.873</f>
        <v>1092.873</v>
      </c>
      <c r="C106">
        <f>-540</f>
        <v>-540</v>
      </c>
    </row>
    <row r="107" spans="1:3" x14ac:dyDescent="0.55000000000000004">
      <c r="A107" s="1">
        <v>30986</v>
      </c>
      <c r="B107">
        <f>886.79</f>
        <v>886.79</v>
      </c>
      <c r="C107">
        <f>-431</f>
        <v>-431</v>
      </c>
    </row>
    <row r="108" spans="1:3" x14ac:dyDescent="0.55000000000000004">
      <c r="A108" s="1">
        <v>31016</v>
      </c>
      <c r="B108">
        <f>754.616</f>
        <v>754.61599999999999</v>
      </c>
      <c r="C108">
        <f>-446</f>
        <v>-446</v>
      </c>
    </row>
    <row r="109" spans="1:3" x14ac:dyDescent="0.55000000000000004">
      <c r="A109" s="1">
        <v>31047</v>
      </c>
      <c r="B109">
        <f>1145.267</f>
        <v>1145.2670000000001</v>
      </c>
      <c r="C109">
        <f>-505</f>
        <v>-505</v>
      </c>
    </row>
    <row r="110" spans="1:3" x14ac:dyDescent="0.55000000000000004">
      <c r="A110" s="1">
        <v>31078</v>
      </c>
      <c r="B110">
        <f>124.267</f>
        <v>124.267</v>
      </c>
      <c r="C110">
        <f>-567</f>
        <v>-567</v>
      </c>
    </row>
    <row r="111" spans="1:3" x14ac:dyDescent="0.55000000000000004">
      <c r="A111" s="1">
        <v>31106</v>
      </c>
      <c r="B111">
        <f>604.224</f>
        <v>604.22400000000005</v>
      </c>
      <c r="C111">
        <f>-390</f>
        <v>-390</v>
      </c>
    </row>
    <row r="112" spans="1:3" x14ac:dyDescent="0.55000000000000004">
      <c r="A112" s="1">
        <v>31137</v>
      </c>
      <c r="B112">
        <f>830.066</f>
        <v>830.06600000000003</v>
      </c>
      <c r="C112">
        <f>10</f>
        <v>10</v>
      </c>
    </row>
    <row r="113" spans="1:3" x14ac:dyDescent="0.55000000000000004">
      <c r="A113" s="1">
        <v>31167</v>
      </c>
      <c r="B113">
        <f>827.22</f>
        <v>827.22</v>
      </c>
      <c r="C113">
        <f>-405</f>
        <v>-405</v>
      </c>
    </row>
    <row r="114" spans="1:3" x14ac:dyDescent="0.55000000000000004">
      <c r="A114" s="1">
        <v>31198</v>
      </c>
      <c r="B114">
        <f>849.23</f>
        <v>849.23</v>
      </c>
      <c r="C114">
        <f>-390</f>
        <v>-390</v>
      </c>
    </row>
    <row r="115" spans="1:3" x14ac:dyDescent="0.55000000000000004">
      <c r="A115" s="1">
        <v>31228</v>
      </c>
      <c r="B115">
        <f>1255.527</f>
        <v>1255.527</v>
      </c>
      <c r="C115">
        <f>-530</f>
        <v>-530</v>
      </c>
    </row>
    <row r="116" spans="1:3" x14ac:dyDescent="0.55000000000000004">
      <c r="A116" s="1">
        <v>31259</v>
      </c>
      <c r="B116">
        <f>1126.156</f>
        <v>1126.1559999999999</v>
      </c>
      <c r="C116">
        <f>-538</f>
        <v>-538</v>
      </c>
    </row>
    <row r="117" spans="1:3" x14ac:dyDescent="0.55000000000000004">
      <c r="A117" s="1">
        <v>31290</v>
      </c>
      <c r="B117">
        <f>830.795</f>
        <v>830.79499999999996</v>
      </c>
      <c r="C117">
        <f>-627</f>
        <v>-627</v>
      </c>
    </row>
    <row r="118" spans="1:3" x14ac:dyDescent="0.55000000000000004">
      <c r="A118" s="1">
        <v>31320</v>
      </c>
      <c r="B118">
        <f>1099.808</f>
        <v>1099.808</v>
      </c>
      <c r="C118">
        <f>-780</f>
        <v>-780</v>
      </c>
    </row>
    <row r="119" spans="1:3" x14ac:dyDescent="0.55000000000000004">
      <c r="A119" s="1">
        <v>31351</v>
      </c>
      <c r="B119">
        <f>974.214</f>
        <v>974.21400000000006</v>
      </c>
      <c r="C119">
        <f>-614</f>
        <v>-614</v>
      </c>
    </row>
    <row r="120" spans="1:3" x14ac:dyDescent="0.55000000000000004">
      <c r="A120" s="1">
        <v>31381</v>
      </c>
      <c r="B120">
        <f>1001.552</f>
        <v>1001.552</v>
      </c>
      <c r="C120">
        <f>-678</f>
        <v>-678</v>
      </c>
    </row>
    <row r="121" spans="1:3" x14ac:dyDescent="0.55000000000000004">
      <c r="A121" s="1">
        <v>31412</v>
      </c>
      <c r="B121">
        <f>1347.666</f>
        <v>1347.6659999999999</v>
      </c>
      <c r="C121">
        <f>-751</f>
        <v>-751</v>
      </c>
    </row>
    <row r="122" spans="1:3" x14ac:dyDescent="0.55000000000000004">
      <c r="A122" s="1">
        <v>31443</v>
      </c>
      <c r="B122">
        <f>380.059</f>
        <v>380.05900000000003</v>
      </c>
      <c r="C122">
        <f>-852</f>
        <v>-852</v>
      </c>
    </row>
    <row r="123" spans="1:3" x14ac:dyDescent="0.55000000000000004">
      <c r="A123" s="1">
        <v>31471</v>
      </c>
      <c r="B123">
        <f>758.495</f>
        <v>758.495</v>
      </c>
      <c r="C123">
        <f>-483</f>
        <v>-483</v>
      </c>
    </row>
    <row r="124" spans="1:3" x14ac:dyDescent="0.55000000000000004">
      <c r="A124" s="1">
        <v>31502</v>
      </c>
      <c r="B124">
        <f>1200.7</f>
        <v>1200.7</v>
      </c>
      <c r="C124">
        <f>-884</f>
        <v>-884</v>
      </c>
    </row>
    <row r="125" spans="1:3" x14ac:dyDescent="0.55000000000000004">
      <c r="A125" s="1">
        <v>31532</v>
      </c>
      <c r="B125">
        <f>1224.995</f>
        <v>1224.9949999999999</v>
      </c>
      <c r="C125">
        <f>-824</f>
        <v>-824</v>
      </c>
    </row>
    <row r="126" spans="1:3" x14ac:dyDescent="0.55000000000000004">
      <c r="A126" s="1">
        <v>31563</v>
      </c>
      <c r="B126">
        <f>1253.012</f>
        <v>1253.0119999999999</v>
      </c>
      <c r="C126">
        <f>-577</f>
        <v>-577</v>
      </c>
    </row>
    <row r="127" spans="1:3" x14ac:dyDescent="0.55000000000000004">
      <c r="A127" s="1">
        <v>31593</v>
      </c>
      <c r="B127">
        <f>1241.875</f>
        <v>1241.875</v>
      </c>
      <c r="C127">
        <f>-632</f>
        <v>-632</v>
      </c>
    </row>
    <row r="128" spans="1:3" x14ac:dyDescent="0.55000000000000004">
      <c r="A128" s="1">
        <v>31624</v>
      </c>
      <c r="B128">
        <f>1330.571</f>
        <v>1330.5709999999999</v>
      </c>
      <c r="C128">
        <f>-465</f>
        <v>-465</v>
      </c>
    </row>
    <row r="129" spans="1:3" x14ac:dyDescent="0.55000000000000004">
      <c r="A129" s="1">
        <v>31655</v>
      </c>
      <c r="B129">
        <f>1158.959</f>
        <v>1158.9590000000001</v>
      </c>
      <c r="C129">
        <f>-367</f>
        <v>-367</v>
      </c>
    </row>
    <row r="130" spans="1:3" x14ac:dyDescent="0.55000000000000004">
      <c r="A130" s="1">
        <v>31685</v>
      </c>
      <c r="B130">
        <f>1384.764</f>
        <v>1384.7639999999999</v>
      </c>
      <c r="C130">
        <f>-695</f>
        <v>-695</v>
      </c>
    </row>
    <row r="131" spans="1:3" x14ac:dyDescent="0.55000000000000004">
      <c r="A131" s="1">
        <v>31716</v>
      </c>
      <c r="B131">
        <f>1198.545</f>
        <v>1198.5450000000001</v>
      </c>
      <c r="C131">
        <f>-519</f>
        <v>-519</v>
      </c>
    </row>
    <row r="132" spans="1:3" x14ac:dyDescent="0.55000000000000004">
      <c r="A132" s="1">
        <v>31746</v>
      </c>
      <c r="B132">
        <f>1187.178</f>
        <v>1187.1780000000001</v>
      </c>
      <c r="C132">
        <f>-464</f>
        <v>-464</v>
      </c>
    </row>
    <row r="133" spans="1:3" x14ac:dyDescent="0.55000000000000004">
      <c r="A133" s="1">
        <v>31777</v>
      </c>
      <c r="B133">
        <f>1419.846</f>
        <v>1419.846</v>
      </c>
      <c r="C133">
        <f>-324</f>
        <v>-324</v>
      </c>
    </row>
    <row r="134" spans="1:3" x14ac:dyDescent="0.55000000000000004">
      <c r="A134" s="1">
        <v>31808</v>
      </c>
      <c r="B134">
        <f>676.756</f>
        <v>676.75599999999997</v>
      </c>
      <c r="C134">
        <f>-354</f>
        <v>-354</v>
      </c>
    </row>
    <row r="135" spans="1:3" x14ac:dyDescent="0.55000000000000004">
      <c r="A135" s="1">
        <v>31836</v>
      </c>
      <c r="B135">
        <f>1090.47</f>
        <v>1090.47</v>
      </c>
      <c r="C135">
        <f>-387</f>
        <v>-387</v>
      </c>
    </row>
    <row r="136" spans="1:3" x14ac:dyDescent="0.55000000000000004">
      <c r="A136" s="1">
        <v>31867</v>
      </c>
      <c r="B136">
        <f>1234.696</f>
        <v>1234.6959999999999</v>
      </c>
      <c r="C136">
        <f>-231</f>
        <v>-231</v>
      </c>
    </row>
    <row r="137" spans="1:3" x14ac:dyDescent="0.55000000000000004">
      <c r="A137" s="1">
        <v>31897</v>
      </c>
      <c r="B137">
        <f>1104.762</f>
        <v>1104.7619999999999</v>
      </c>
      <c r="C137">
        <f>-262</f>
        <v>-262</v>
      </c>
    </row>
    <row r="138" spans="1:3" x14ac:dyDescent="0.55000000000000004">
      <c r="A138" s="1">
        <v>31928</v>
      </c>
      <c r="B138">
        <f>899.152</f>
        <v>899.15200000000004</v>
      </c>
      <c r="C138">
        <f>-265</f>
        <v>-265</v>
      </c>
    </row>
    <row r="139" spans="1:3" x14ac:dyDescent="0.55000000000000004">
      <c r="A139" s="1">
        <v>31958</v>
      </c>
      <c r="B139">
        <f>942.456</f>
        <v>942.45600000000002</v>
      </c>
      <c r="C139">
        <f>-318</f>
        <v>-318</v>
      </c>
    </row>
    <row r="140" spans="1:3" x14ac:dyDescent="0.55000000000000004">
      <c r="A140" s="1">
        <v>31989</v>
      </c>
      <c r="B140">
        <f>1027.027</f>
        <v>1027.027</v>
      </c>
      <c r="C140">
        <f>-364</f>
        <v>-364</v>
      </c>
    </row>
    <row r="141" spans="1:3" x14ac:dyDescent="0.55000000000000004">
      <c r="A141" s="1">
        <v>32020</v>
      </c>
      <c r="B141">
        <f>776.251</f>
        <v>776.25099999999998</v>
      </c>
      <c r="C141">
        <f>-34</f>
        <v>-34</v>
      </c>
    </row>
    <row r="142" spans="1:3" x14ac:dyDescent="0.55000000000000004">
      <c r="A142" s="1">
        <v>32050</v>
      </c>
      <c r="B142">
        <f>1060.216</f>
        <v>1060.2159999999999</v>
      </c>
      <c r="C142">
        <f>-211</f>
        <v>-211</v>
      </c>
    </row>
    <row r="143" spans="1:3" x14ac:dyDescent="0.55000000000000004">
      <c r="A143" s="1">
        <v>32081</v>
      </c>
      <c r="B143">
        <f>980.835</f>
        <v>980.83500000000004</v>
      </c>
      <c r="C143">
        <f>-226</f>
        <v>-226</v>
      </c>
    </row>
    <row r="144" spans="1:3" x14ac:dyDescent="0.55000000000000004">
      <c r="A144" s="1">
        <v>32111</v>
      </c>
      <c r="B144">
        <f>653.562</f>
        <v>653.56200000000001</v>
      </c>
      <c r="C144">
        <f>109</f>
        <v>109</v>
      </c>
    </row>
    <row r="145" spans="1:3" x14ac:dyDescent="0.55000000000000004">
      <c r="A145" s="1">
        <v>32142</v>
      </c>
      <c r="B145">
        <f>1132.097</f>
        <v>1132.097</v>
      </c>
      <c r="C145">
        <f>-416</f>
        <v>-416</v>
      </c>
    </row>
    <row r="146" spans="1:3" x14ac:dyDescent="0.55000000000000004">
      <c r="A146" s="1">
        <v>32173</v>
      </c>
      <c r="B146">
        <f>391.449</f>
        <v>391.44900000000001</v>
      </c>
      <c r="C146">
        <f>344</f>
        <v>344</v>
      </c>
    </row>
    <row r="147" spans="1:3" x14ac:dyDescent="0.55000000000000004">
      <c r="A147" s="1">
        <v>32202</v>
      </c>
      <c r="B147">
        <f>675.292</f>
        <v>675.29200000000003</v>
      </c>
      <c r="C147">
        <f>-132</f>
        <v>-132</v>
      </c>
    </row>
    <row r="148" spans="1:3" x14ac:dyDescent="0.55000000000000004">
      <c r="A148" s="1">
        <v>32233</v>
      </c>
      <c r="B148">
        <f>958.545</f>
        <v>958.54499999999996</v>
      </c>
      <c r="C148">
        <f>-228</f>
        <v>-228</v>
      </c>
    </row>
    <row r="149" spans="1:3" x14ac:dyDescent="0.55000000000000004">
      <c r="A149" s="1">
        <v>32263</v>
      </c>
      <c r="B149">
        <f>853.638</f>
        <v>853.63800000000003</v>
      </c>
      <c r="C149">
        <f>-422</f>
        <v>-422</v>
      </c>
    </row>
    <row r="150" spans="1:3" x14ac:dyDescent="0.55000000000000004">
      <c r="A150" s="1">
        <v>32294</v>
      </c>
      <c r="B150">
        <f>646.946</f>
        <v>646.94600000000003</v>
      </c>
      <c r="C150">
        <f>-260</f>
        <v>-260</v>
      </c>
    </row>
    <row r="151" spans="1:3" x14ac:dyDescent="0.55000000000000004">
      <c r="A151" s="1">
        <v>32324</v>
      </c>
      <c r="B151">
        <f>745.074</f>
        <v>745.07399999999996</v>
      </c>
      <c r="C151">
        <f>-308</f>
        <v>-308</v>
      </c>
    </row>
    <row r="152" spans="1:3" x14ac:dyDescent="0.55000000000000004">
      <c r="A152" s="1">
        <v>32355</v>
      </c>
      <c r="B152">
        <f>941.389</f>
        <v>941.38900000000001</v>
      </c>
      <c r="C152">
        <f>-407</f>
        <v>-407</v>
      </c>
    </row>
    <row r="153" spans="1:3" x14ac:dyDescent="0.55000000000000004">
      <c r="A153" s="1">
        <v>32386</v>
      </c>
      <c r="B153">
        <f>662.152</f>
        <v>662.15200000000004</v>
      </c>
      <c r="C153">
        <f>-270</f>
        <v>-270</v>
      </c>
    </row>
    <row r="154" spans="1:3" x14ac:dyDescent="0.55000000000000004">
      <c r="A154" s="1">
        <v>32416</v>
      </c>
      <c r="B154">
        <f>1040.521</f>
        <v>1040.521</v>
      </c>
      <c r="C154">
        <f>-118</f>
        <v>-118</v>
      </c>
    </row>
    <row r="155" spans="1:3" x14ac:dyDescent="0.55000000000000004">
      <c r="A155" s="1">
        <v>32447</v>
      </c>
      <c r="B155">
        <f>1005.647</f>
        <v>1005.647</v>
      </c>
      <c r="C155">
        <f>-674</f>
        <v>-674</v>
      </c>
    </row>
    <row r="156" spans="1:3" x14ac:dyDescent="0.55000000000000004">
      <c r="A156" s="1">
        <v>32477</v>
      </c>
      <c r="B156">
        <f>821.411</f>
        <v>821.41099999999994</v>
      </c>
      <c r="C156">
        <f>-588</f>
        <v>-588</v>
      </c>
    </row>
    <row r="157" spans="1:3" x14ac:dyDescent="0.55000000000000004">
      <c r="A157" s="1">
        <v>32508</v>
      </c>
      <c r="B157">
        <f>1190.799</f>
        <v>1190.799</v>
      </c>
      <c r="C157">
        <f>-643</f>
        <v>-643</v>
      </c>
    </row>
    <row r="158" spans="1:3" x14ac:dyDescent="0.55000000000000004">
      <c r="A158" s="1">
        <v>32539</v>
      </c>
      <c r="B158">
        <f>412.476</f>
        <v>412.476</v>
      </c>
      <c r="C158">
        <f>-818</f>
        <v>-818</v>
      </c>
    </row>
    <row r="159" spans="1:3" x14ac:dyDescent="0.55000000000000004">
      <c r="A159" s="1">
        <v>32567</v>
      </c>
      <c r="B159">
        <f>929.262</f>
        <v>929.26199999999994</v>
      </c>
      <c r="C159">
        <f>-822</f>
        <v>-822</v>
      </c>
    </row>
    <row r="160" spans="1:3" x14ac:dyDescent="0.55000000000000004">
      <c r="A160" s="1">
        <v>32598</v>
      </c>
      <c r="B160">
        <f>847.428</f>
        <v>847.428</v>
      </c>
      <c r="C160">
        <f>-502</f>
        <v>-502</v>
      </c>
    </row>
    <row r="161" spans="1:3" x14ac:dyDescent="0.55000000000000004">
      <c r="A161" s="1">
        <v>32628</v>
      </c>
      <c r="B161">
        <f>962.821</f>
        <v>962.82100000000003</v>
      </c>
      <c r="C161">
        <f>-830</f>
        <v>-830</v>
      </c>
    </row>
    <row r="162" spans="1:3" x14ac:dyDescent="0.55000000000000004">
      <c r="A162" s="1">
        <v>32659</v>
      </c>
      <c r="B162">
        <f>506.778</f>
        <v>506.77800000000002</v>
      </c>
      <c r="C162">
        <f>-825</f>
        <v>-825</v>
      </c>
    </row>
    <row r="163" spans="1:3" x14ac:dyDescent="0.55000000000000004">
      <c r="A163" s="1">
        <v>32689</v>
      </c>
      <c r="B163">
        <f>755.227</f>
        <v>755.22699999999998</v>
      </c>
      <c r="C163">
        <f>-593</f>
        <v>-593</v>
      </c>
    </row>
    <row r="164" spans="1:3" x14ac:dyDescent="0.55000000000000004">
      <c r="A164" s="1">
        <v>32720</v>
      </c>
      <c r="B164">
        <f>847.488</f>
        <v>847.48800000000006</v>
      </c>
      <c r="C164">
        <f>-774</f>
        <v>-774</v>
      </c>
    </row>
    <row r="165" spans="1:3" x14ac:dyDescent="0.55000000000000004">
      <c r="A165" s="1">
        <v>32751</v>
      </c>
      <c r="B165">
        <f>471.853</f>
        <v>471.85300000000001</v>
      </c>
      <c r="C165">
        <f>-1162</f>
        <v>-1162</v>
      </c>
    </row>
    <row r="166" spans="1:3" x14ac:dyDescent="0.55000000000000004">
      <c r="A166" s="1">
        <v>32781</v>
      </c>
      <c r="B166">
        <f>1043.836</f>
        <v>1043.836</v>
      </c>
      <c r="C166">
        <f>-832</f>
        <v>-832</v>
      </c>
    </row>
    <row r="167" spans="1:3" x14ac:dyDescent="0.55000000000000004">
      <c r="A167" s="1">
        <v>32812</v>
      </c>
      <c r="B167">
        <f>667.511</f>
        <v>667.51099999999997</v>
      </c>
      <c r="C167">
        <f>-917</f>
        <v>-917</v>
      </c>
    </row>
    <row r="168" spans="1:3" x14ac:dyDescent="0.55000000000000004">
      <c r="A168" s="1">
        <v>32842</v>
      </c>
      <c r="B168">
        <f>504.378</f>
        <v>504.37799999999999</v>
      </c>
      <c r="C168">
        <f>-660</f>
        <v>-660</v>
      </c>
    </row>
    <row r="169" spans="1:3" x14ac:dyDescent="0.55000000000000004">
      <c r="A169" s="1">
        <v>32873</v>
      </c>
      <c r="B169">
        <f>894.905</f>
        <v>894.90499999999997</v>
      </c>
      <c r="C169">
        <f>-905</f>
        <v>-905</v>
      </c>
    </row>
    <row r="170" spans="1:3" x14ac:dyDescent="0.55000000000000004">
      <c r="A170" s="1">
        <v>32904</v>
      </c>
      <c r="B170">
        <f>50.025</f>
        <v>50.024999999999999</v>
      </c>
      <c r="C170">
        <f>-1108</f>
        <v>-1108</v>
      </c>
    </row>
    <row r="171" spans="1:3" x14ac:dyDescent="0.55000000000000004">
      <c r="A171" s="1">
        <v>32932</v>
      </c>
      <c r="B171">
        <f>721.078</f>
        <v>721.07799999999997</v>
      </c>
      <c r="C171">
        <f>-193</f>
        <v>-193</v>
      </c>
    </row>
    <row r="172" spans="1:3" x14ac:dyDescent="0.55000000000000004">
      <c r="A172" s="1">
        <v>32963</v>
      </c>
      <c r="B172">
        <f>1052.922</f>
        <v>1052.922</v>
      </c>
      <c r="C172">
        <f>-424</f>
        <v>-424</v>
      </c>
    </row>
    <row r="173" spans="1:3" x14ac:dyDescent="0.55000000000000004">
      <c r="A173" s="1">
        <v>32993</v>
      </c>
      <c r="B173">
        <f>556.854</f>
        <v>556.85400000000004</v>
      </c>
      <c r="C173">
        <f>-413</f>
        <v>-413</v>
      </c>
    </row>
    <row r="174" spans="1:3" x14ac:dyDescent="0.55000000000000004">
      <c r="A174" s="1">
        <v>33024</v>
      </c>
      <c r="B174">
        <f>480.516</f>
        <v>480.51600000000002</v>
      </c>
      <c r="C174">
        <f>-265</f>
        <v>-265</v>
      </c>
    </row>
    <row r="175" spans="1:3" x14ac:dyDescent="0.55000000000000004">
      <c r="A175" s="1">
        <v>33054</v>
      </c>
      <c r="B175">
        <f>1019.658</f>
        <v>1019.658</v>
      </c>
      <c r="C175">
        <f>-155</f>
        <v>-155</v>
      </c>
    </row>
    <row r="176" spans="1:3" x14ac:dyDescent="0.55000000000000004">
      <c r="A176" s="1">
        <v>33085</v>
      </c>
      <c r="B176">
        <f>803.1</f>
        <v>803.1</v>
      </c>
      <c r="C176">
        <f>-281</f>
        <v>-281</v>
      </c>
    </row>
    <row r="177" spans="1:3" x14ac:dyDescent="0.55000000000000004">
      <c r="A177" s="1">
        <v>33116</v>
      </c>
      <c r="B177">
        <f>509.296</f>
        <v>509.29599999999999</v>
      </c>
      <c r="C177">
        <f>-414</f>
        <v>-414</v>
      </c>
    </row>
    <row r="178" spans="1:3" x14ac:dyDescent="0.55000000000000004">
      <c r="A178" s="1">
        <v>33146</v>
      </c>
      <c r="B178">
        <f>974.906</f>
        <v>974.90599999999995</v>
      </c>
      <c r="C178">
        <f>-137</f>
        <v>-137</v>
      </c>
    </row>
    <row r="179" spans="1:3" x14ac:dyDescent="0.55000000000000004">
      <c r="A179" s="1">
        <v>33177</v>
      </c>
      <c r="B179">
        <f>430.046</f>
        <v>430.04599999999999</v>
      </c>
      <c r="C179">
        <f>-50</f>
        <v>-50</v>
      </c>
    </row>
    <row r="180" spans="1:3" x14ac:dyDescent="0.55000000000000004">
      <c r="A180" s="1">
        <v>33207</v>
      </c>
      <c r="B180">
        <f>287.035</f>
        <v>287.03500000000003</v>
      </c>
      <c r="C180">
        <f>-262</f>
        <v>-262</v>
      </c>
    </row>
    <row r="181" spans="1:3" x14ac:dyDescent="0.55000000000000004">
      <c r="A181" s="1">
        <v>33238</v>
      </c>
      <c r="B181">
        <f>716.295</f>
        <v>716.29499999999996</v>
      </c>
      <c r="C181">
        <f>-232</f>
        <v>-232</v>
      </c>
    </row>
    <row r="182" spans="1:3" x14ac:dyDescent="0.55000000000000004">
      <c r="A182" s="1">
        <v>33269</v>
      </c>
      <c r="B182">
        <f>123.9</f>
        <v>123.9</v>
      </c>
      <c r="C182">
        <f>-177</f>
        <v>-177</v>
      </c>
    </row>
    <row r="183" spans="1:3" x14ac:dyDescent="0.55000000000000004">
      <c r="A183" s="1">
        <v>33297</v>
      </c>
      <c r="B183">
        <f>662.021</f>
        <v>662.02099999999996</v>
      </c>
      <c r="C183">
        <f>-150</f>
        <v>-150</v>
      </c>
    </row>
    <row r="184" spans="1:3" x14ac:dyDescent="0.55000000000000004">
      <c r="A184" s="1">
        <v>33328</v>
      </c>
      <c r="B184">
        <f>1140.226</f>
        <v>1140.2260000000001</v>
      </c>
      <c r="C184">
        <f>394</f>
        <v>394</v>
      </c>
    </row>
    <row r="185" spans="1:3" x14ac:dyDescent="0.55000000000000004">
      <c r="A185" s="1">
        <v>33358</v>
      </c>
      <c r="B185">
        <f>866.2</f>
        <v>866.2</v>
      </c>
      <c r="C185">
        <f>-63</f>
        <v>-63</v>
      </c>
    </row>
    <row r="186" spans="1:3" x14ac:dyDescent="0.55000000000000004">
      <c r="A186" s="1">
        <v>33389</v>
      </c>
      <c r="B186">
        <f>575.265</f>
        <v>575.26499999999999</v>
      </c>
      <c r="C186">
        <f>459</f>
        <v>459</v>
      </c>
    </row>
    <row r="187" spans="1:3" x14ac:dyDescent="0.55000000000000004">
      <c r="A187" s="1">
        <v>33419</v>
      </c>
      <c r="B187">
        <f>1008.871</f>
        <v>1008.871</v>
      </c>
      <c r="C187">
        <f>265</f>
        <v>265</v>
      </c>
    </row>
    <row r="188" spans="1:3" x14ac:dyDescent="0.55000000000000004">
      <c r="A188" s="1">
        <v>33450</v>
      </c>
      <c r="B188">
        <f>914.688</f>
        <v>914.68799999999999</v>
      </c>
      <c r="C188">
        <f>199</f>
        <v>199</v>
      </c>
    </row>
    <row r="189" spans="1:3" x14ac:dyDescent="0.55000000000000004">
      <c r="A189" s="1">
        <v>33481</v>
      </c>
      <c r="B189">
        <f>780.96</f>
        <v>780.96</v>
      </c>
      <c r="C189">
        <f>621</f>
        <v>621</v>
      </c>
    </row>
    <row r="190" spans="1:3" x14ac:dyDescent="0.55000000000000004">
      <c r="A190" s="1">
        <v>33511</v>
      </c>
      <c r="B190">
        <f>1311.706</f>
        <v>1311.7059999999999</v>
      </c>
      <c r="C190">
        <f>-80</f>
        <v>-80</v>
      </c>
    </row>
    <row r="191" spans="1:3" x14ac:dyDescent="0.55000000000000004">
      <c r="A191" s="1">
        <v>33542</v>
      </c>
      <c r="B191">
        <f>948.646</f>
        <v>948.64599999999996</v>
      </c>
      <c r="C191">
        <f>10</f>
        <v>10</v>
      </c>
    </row>
    <row r="192" spans="1:3" x14ac:dyDescent="0.55000000000000004">
      <c r="A192" s="1">
        <v>33572</v>
      </c>
      <c r="B192">
        <f>835.396</f>
        <v>835.39599999999996</v>
      </c>
      <c r="C192">
        <f>-236</f>
        <v>-236</v>
      </c>
    </row>
    <row r="193" spans="1:3" x14ac:dyDescent="0.55000000000000004">
      <c r="A193" s="1">
        <v>33603</v>
      </c>
      <c r="B193">
        <f>1291.86</f>
        <v>1291.8599999999999</v>
      </c>
      <c r="C193">
        <f>240</f>
        <v>240</v>
      </c>
    </row>
    <row r="194" spans="1:3" x14ac:dyDescent="0.55000000000000004">
      <c r="A194" s="1">
        <v>33634</v>
      </c>
      <c r="B194">
        <f>475.087</f>
        <v>475.08699999999999</v>
      </c>
      <c r="C194">
        <f>241</f>
        <v>241</v>
      </c>
    </row>
    <row r="195" spans="1:3" x14ac:dyDescent="0.55000000000000004">
      <c r="A195" s="1">
        <v>33663</v>
      </c>
      <c r="B195">
        <f>1280.713</f>
        <v>1280.713</v>
      </c>
      <c r="C195">
        <f>47</f>
        <v>47</v>
      </c>
    </row>
    <row r="196" spans="1:3" x14ac:dyDescent="0.55000000000000004">
      <c r="A196" s="1">
        <v>33694</v>
      </c>
      <c r="B196">
        <f>1436.77</f>
        <v>1436.77</v>
      </c>
      <c r="C196">
        <f>108</f>
        <v>108</v>
      </c>
    </row>
    <row r="197" spans="1:3" x14ac:dyDescent="0.55000000000000004">
      <c r="A197" s="1">
        <v>33724</v>
      </c>
      <c r="B197">
        <f>947.473</f>
        <v>947.47299999999996</v>
      </c>
      <c r="C197">
        <f>111</f>
        <v>111</v>
      </c>
    </row>
    <row r="198" spans="1:3" x14ac:dyDescent="0.55000000000000004">
      <c r="A198" s="1">
        <v>33755</v>
      </c>
      <c r="B198">
        <f>1021.031</f>
        <v>1021.0309999999999</v>
      </c>
      <c r="C198">
        <f>6</f>
        <v>6</v>
      </c>
    </row>
    <row r="199" spans="1:3" x14ac:dyDescent="0.55000000000000004">
      <c r="A199" s="1">
        <v>33785</v>
      </c>
      <c r="B199">
        <f>1143.609</f>
        <v>1143.6089999999999</v>
      </c>
      <c r="C199">
        <f>-178</f>
        <v>-178</v>
      </c>
    </row>
    <row r="200" spans="1:3" x14ac:dyDescent="0.55000000000000004">
      <c r="A200" s="1">
        <v>33816</v>
      </c>
      <c r="B200">
        <f>1158.448</f>
        <v>1158.4480000000001</v>
      </c>
      <c r="C200">
        <f>-251</f>
        <v>-251</v>
      </c>
    </row>
    <row r="201" spans="1:3" x14ac:dyDescent="0.55000000000000004">
      <c r="A201" s="1">
        <v>33847</v>
      </c>
      <c r="B201">
        <f>889.229</f>
        <v>889.22900000000004</v>
      </c>
      <c r="C201">
        <f>22</f>
        <v>22</v>
      </c>
    </row>
    <row r="202" spans="1:3" x14ac:dyDescent="0.55000000000000004">
      <c r="A202" s="1">
        <v>33877</v>
      </c>
      <c r="B202">
        <f>1498.59</f>
        <v>1498.59</v>
      </c>
      <c r="C202">
        <f>-87</f>
        <v>-87</v>
      </c>
    </row>
    <row r="203" spans="1:3" x14ac:dyDescent="0.55000000000000004">
      <c r="A203" s="1">
        <v>33908</v>
      </c>
      <c r="B203">
        <f>1312.643</f>
        <v>1312.643</v>
      </c>
      <c r="C203">
        <f>-254</f>
        <v>-254</v>
      </c>
    </row>
    <row r="204" spans="1:3" x14ac:dyDescent="0.55000000000000004">
      <c r="A204" s="1">
        <v>33938</v>
      </c>
      <c r="B204">
        <f>932.294</f>
        <v>932.29399999999998</v>
      </c>
      <c r="C204">
        <f>-206</f>
        <v>-206</v>
      </c>
    </row>
    <row r="205" spans="1:3" x14ac:dyDescent="0.55000000000000004">
      <c r="A205" s="1">
        <v>33969</v>
      </c>
      <c r="B205">
        <f>1388.974</f>
        <v>1388.9739999999999</v>
      </c>
      <c r="C205">
        <f>-16</f>
        <v>-16</v>
      </c>
    </row>
    <row r="206" spans="1:3" x14ac:dyDescent="0.55000000000000004">
      <c r="A206" s="1">
        <v>34000</v>
      </c>
      <c r="B206">
        <f>655.109</f>
        <v>655.10900000000004</v>
      </c>
      <c r="C206">
        <f>299</f>
        <v>299</v>
      </c>
    </row>
    <row r="207" spans="1:3" x14ac:dyDescent="0.55000000000000004">
      <c r="A207" s="1">
        <v>34028</v>
      </c>
      <c r="B207">
        <f>1304.21</f>
        <v>1304.21</v>
      </c>
      <c r="C207">
        <f>257</f>
        <v>257</v>
      </c>
    </row>
    <row r="208" spans="1:3" x14ac:dyDescent="0.55000000000000004">
      <c r="A208" s="1">
        <v>34059</v>
      </c>
      <c r="B208">
        <f>1576.221</f>
        <v>1576.221</v>
      </c>
      <c r="C208">
        <f>-436</f>
        <v>-436</v>
      </c>
    </row>
    <row r="209" spans="1:3" x14ac:dyDescent="0.55000000000000004">
      <c r="A209" s="1">
        <v>34089</v>
      </c>
      <c r="B209">
        <f>1179.019</f>
        <v>1179.019</v>
      </c>
      <c r="C209">
        <f>-359</f>
        <v>-359</v>
      </c>
    </row>
    <row r="210" spans="1:3" x14ac:dyDescent="0.55000000000000004">
      <c r="A210" s="1">
        <v>34120</v>
      </c>
      <c r="B210">
        <f>862.645</f>
        <v>862.64499999999998</v>
      </c>
      <c r="C210">
        <f>-28</f>
        <v>-28</v>
      </c>
    </row>
    <row r="211" spans="1:3" x14ac:dyDescent="0.55000000000000004">
      <c r="A211" s="1">
        <v>34150</v>
      </c>
      <c r="B211">
        <f>1064.075</f>
        <v>1064.075</v>
      </c>
      <c r="C211">
        <f>-321</f>
        <v>-321</v>
      </c>
    </row>
    <row r="212" spans="1:3" x14ac:dyDescent="0.55000000000000004">
      <c r="A212" s="1">
        <v>34181</v>
      </c>
      <c r="B212">
        <f>1280.485</f>
        <v>1280.4849999999999</v>
      </c>
      <c r="C212">
        <f>-146</f>
        <v>-146</v>
      </c>
    </row>
    <row r="213" spans="1:3" x14ac:dyDescent="0.55000000000000004">
      <c r="A213" s="1">
        <v>34212</v>
      </c>
      <c r="B213">
        <f>783.175</f>
        <v>783.17499999999995</v>
      </c>
      <c r="C213">
        <f>-356</f>
        <v>-356</v>
      </c>
    </row>
    <row r="214" spans="1:3" x14ac:dyDescent="0.55000000000000004">
      <c r="A214" s="1">
        <v>34242</v>
      </c>
      <c r="B214">
        <f>1308.543</f>
        <v>1308.5429999999999</v>
      </c>
      <c r="C214">
        <f>-216</f>
        <v>-216</v>
      </c>
    </row>
    <row r="215" spans="1:3" x14ac:dyDescent="0.55000000000000004">
      <c r="A215" s="1">
        <v>34273</v>
      </c>
      <c r="B215">
        <f>1157.533</f>
        <v>1157.5329999999999</v>
      </c>
      <c r="C215">
        <f>-90</f>
        <v>-90</v>
      </c>
    </row>
    <row r="216" spans="1:3" x14ac:dyDescent="0.55000000000000004">
      <c r="A216" s="1">
        <v>34303</v>
      </c>
      <c r="B216">
        <f>798.421</f>
        <v>798.42100000000005</v>
      </c>
      <c r="C216">
        <f>-25</f>
        <v>-25</v>
      </c>
    </row>
    <row r="217" spans="1:3" x14ac:dyDescent="0.55000000000000004">
      <c r="A217" s="1">
        <v>34334</v>
      </c>
      <c r="B217">
        <f>1406.656</f>
        <v>1406.6559999999999</v>
      </c>
      <c r="C217">
        <f>-413</f>
        <v>-413</v>
      </c>
    </row>
    <row r="218" spans="1:3" x14ac:dyDescent="0.55000000000000004">
      <c r="A218" s="1">
        <v>34365</v>
      </c>
      <c r="B218">
        <f>678.514</f>
        <v>678.51400000000001</v>
      </c>
      <c r="C218">
        <f>-178</f>
        <v>-178</v>
      </c>
    </row>
    <row r="219" spans="1:3" x14ac:dyDescent="0.55000000000000004">
      <c r="A219" s="1">
        <v>34393</v>
      </c>
      <c r="B219">
        <f>1183.066</f>
        <v>1183.066</v>
      </c>
      <c r="C219">
        <f>95</f>
        <v>95</v>
      </c>
    </row>
    <row r="220" spans="1:3" x14ac:dyDescent="0.55000000000000004">
      <c r="A220" s="1">
        <v>34424</v>
      </c>
      <c r="B220">
        <f>1461.195</f>
        <v>1461.1949999999999</v>
      </c>
      <c r="C220">
        <f>-235</f>
        <v>-235</v>
      </c>
    </row>
    <row r="221" spans="1:3" x14ac:dyDescent="0.55000000000000004">
      <c r="A221" s="1">
        <v>34454</v>
      </c>
      <c r="B221">
        <f>1157.83</f>
        <v>1157.83</v>
      </c>
      <c r="C221">
        <f>-316</f>
        <v>-316</v>
      </c>
    </row>
    <row r="222" spans="1:3" x14ac:dyDescent="0.55000000000000004">
      <c r="A222" s="1">
        <v>34485</v>
      </c>
      <c r="B222">
        <f>674.333</f>
        <v>674.33299999999997</v>
      </c>
      <c r="C222">
        <f>-291</f>
        <v>-291</v>
      </c>
    </row>
    <row r="223" spans="1:3" x14ac:dyDescent="0.55000000000000004">
      <c r="A223" s="1">
        <v>34515</v>
      </c>
      <c r="B223">
        <f>1181.63</f>
        <v>1181.6300000000001</v>
      </c>
      <c r="C223">
        <f>-309</f>
        <v>-309</v>
      </c>
    </row>
    <row r="224" spans="1:3" x14ac:dyDescent="0.55000000000000004">
      <c r="A224" s="1">
        <v>34546</v>
      </c>
      <c r="B224">
        <f>1218.203</f>
        <v>1218.203</v>
      </c>
      <c r="C224">
        <f>-733</f>
        <v>-733</v>
      </c>
    </row>
    <row r="225" spans="1:3" x14ac:dyDescent="0.55000000000000004">
      <c r="A225" s="1">
        <v>34577</v>
      </c>
      <c r="B225">
        <f>604.362</f>
        <v>604.36199999999997</v>
      </c>
      <c r="C225">
        <f>-1048</f>
        <v>-1048</v>
      </c>
    </row>
    <row r="226" spans="1:3" x14ac:dyDescent="0.55000000000000004">
      <c r="A226" s="1">
        <v>34607</v>
      </c>
      <c r="B226">
        <f>1186.294</f>
        <v>1186.2940000000001</v>
      </c>
      <c r="C226">
        <f>-847</f>
        <v>-847</v>
      </c>
    </row>
    <row r="227" spans="1:3" x14ac:dyDescent="0.55000000000000004">
      <c r="A227" s="1">
        <v>34638</v>
      </c>
      <c r="B227">
        <f>915.342</f>
        <v>915.34199999999998</v>
      </c>
      <c r="C227">
        <f>-572</f>
        <v>-572</v>
      </c>
    </row>
    <row r="228" spans="1:3" x14ac:dyDescent="0.55000000000000004">
      <c r="A228" s="1">
        <v>34668</v>
      </c>
      <c r="B228">
        <f>832.598</f>
        <v>832.59799999999996</v>
      </c>
      <c r="C228">
        <f>-751</f>
        <v>-751</v>
      </c>
    </row>
    <row r="229" spans="1:3" x14ac:dyDescent="0.55000000000000004">
      <c r="A229" s="1">
        <v>34699</v>
      </c>
      <c r="B229">
        <f>1299.86</f>
        <v>1299.8599999999999</v>
      </c>
      <c r="C229">
        <f>-1246</f>
        <v>-1246</v>
      </c>
    </row>
    <row r="230" spans="1:3" x14ac:dyDescent="0.55000000000000004">
      <c r="A230" s="1">
        <v>34730</v>
      </c>
      <c r="B230">
        <f>274.899</f>
        <v>274.899</v>
      </c>
      <c r="C230">
        <f>-693</f>
        <v>-693</v>
      </c>
    </row>
    <row r="231" spans="1:3" x14ac:dyDescent="0.55000000000000004">
      <c r="A231" s="1">
        <v>34758</v>
      </c>
      <c r="B231">
        <f>1121.277</f>
        <v>1121.277</v>
      </c>
      <c r="C231">
        <f>-595</f>
        <v>-595</v>
      </c>
    </row>
    <row r="232" spans="1:3" x14ac:dyDescent="0.55000000000000004">
      <c r="A232" s="1">
        <v>34789</v>
      </c>
      <c r="B232">
        <f>1294.906</f>
        <v>1294.9059999999999</v>
      </c>
      <c r="C232">
        <f>-673</f>
        <v>-673</v>
      </c>
    </row>
    <row r="233" spans="1:3" x14ac:dyDescent="0.55000000000000004">
      <c r="A233" s="1">
        <v>34819</v>
      </c>
      <c r="B233">
        <f>928.782</f>
        <v>928.78200000000004</v>
      </c>
      <c r="C233">
        <f>-765</f>
        <v>-765</v>
      </c>
    </row>
    <row r="234" spans="1:3" x14ac:dyDescent="0.55000000000000004">
      <c r="A234" s="1">
        <v>34850</v>
      </c>
      <c r="B234">
        <f>586.989</f>
        <v>586.98900000000003</v>
      </c>
      <c r="C234">
        <f>-880</f>
        <v>-880</v>
      </c>
    </row>
    <row r="235" spans="1:3" x14ac:dyDescent="0.55000000000000004">
      <c r="A235" s="1">
        <v>34880</v>
      </c>
      <c r="B235">
        <f>989.57</f>
        <v>989.57</v>
      </c>
      <c r="C235">
        <f>-883</f>
        <v>-883</v>
      </c>
    </row>
    <row r="236" spans="1:3" x14ac:dyDescent="0.55000000000000004">
      <c r="A236" s="1">
        <v>34911</v>
      </c>
      <c r="B236">
        <f>808.39</f>
        <v>808.39</v>
      </c>
      <c r="C236">
        <f>-812</f>
        <v>-812</v>
      </c>
    </row>
    <row r="237" spans="1:3" x14ac:dyDescent="0.55000000000000004">
      <c r="A237" s="1">
        <v>34942</v>
      </c>
      <c r="B237">
        <f>535.136</f>
        <v>535.13599999999997</v>
      </c>
      <c r="C237">
        <f>-513</f>
        <v>-513</v>
      </c>
    </row>
    <row r="238" spans="1:3" x14ac:dyDescent="0.55000000000000004">
      <c r="A238" s="1">
        <v>34972</v>
      </c>
      <c r="B238">
        <f>1118.39</f>
        <v>1118.3900000000001</v>
      </c>
      <c r="C238">
        <f>-117</f>
        <v>-117</v>
      </c>
    </row>
    <row r="239" spans="1:3" x14ac:dyDescent="0.55000000000000004">
      <c r="A239" s="1">
        <v>35003</v>
      </c>
      <c r="B239">
        <f>540.451</f>
        <v>540.45100000000002</v>
      </c>
      <c r="C239">
        <f>-492</f>
        <v>-492</v>
      </c>
    </row>
    <row r="240" spans="1:3" x14ac:dyDescent="0.55000000000000004">
      <c r="A240" s="1">
        <v>35033</v>
      </c>
      <c r="B240">
        <f>673.627</f>
        <v>673.62699999999995</v>
      </c>
      <c r="C240">
        <f>-616</f>
        <v>-616</v>
      </c>
    </row>
    <row r="241" spans="1:3" x14ac:dyDescent="0.55000000000000004">
      <c r="A241" s="1">
        <v>35064</v>
      </c>
      <c r="B241">
        <f>1109.723</f>
        <v>1109.723</v>
      </c>
      <c r="C241">
        <f>-241</f>
        <v>-241</v>
      </c>
    </row>
    <row r="242" spans="1:3" x14ac:dyDescent="0.55000000000000004">
      <c r="A242" s="1">
        <v>35095</v>
      </c>
      <c r="B242">
        <f>62.925</f>
        <v>62.924999999999997</v>
      </c>
      <c r="C242">
        <f>-37</f>
        <v>-37</v>
      </c>
    </row>
    <row r="243" spans="1:3" x14ac:dyDescent="0.55000000000000004">
      <c r="A243" s="1">
        <v>35124</v>
      </c>
      <c r="B243">
        <f>644.858</f>
        <v>644.85799999999995</v>
      </c>
      <c r="C243">
        <f>-418</f>
        <v>-418</v>
      </c>
    </row>
    <row r="244" spans="1:3" x14ac:dyDescent="0.55000000000000004">
      <c r="A244" s="1">
        <v>35155</v>
      </c>
      <c r="B244">
        <f>1117.634</f>
        <v>1117.634</v>
      </c>
      <c r="C244">
        <f>248</f>
        <v>248</v>
      </c>
    </row>
    <row r="245" spans="1:3" x14ac:dyDescent="0.55000000000000004">
      <c r="A245" s="1">
        <v>35185</v>
      </c>
      <c r="B245">
        <f>315.324</f>
        <v>315.32400000000001</v>
      </c>
      <c r="C245">
        <f>-121</f>
        <v>-121</v>
      </c>
    </row>
    <row r="246" spans="1:3" x14ac:dyDescent="0.55000000000000004">
      <c r="A246" s="1">
        <v>35216</v>
      </c>
      <c r="B246">
        <f>229.098</f>
        <v>229.09800000000001</v>
      </c>
      <c r="C246">
        <f>-218</f>
        <v>-218</v>
      </c>
    </row>
    <row r="247" spans="1:3" x14ac:dyDescent="0.55000000000000004">
      <c r="A247" s="1">
        <v>35246</v>
      </c>
      <c r="B247">
        <f>731.629</f>
        <v>731.62900000000002</v>
      </c>
      <c r="C247">
        <f>341</f>
        <v>341</v>
      </c>
    </row>
    <row r="248" spans="1:3" x14ac:dyDescent="0.55000000000000004">
      <c r="A248" s="1">
        <v>35277</v>
      </c>
      <c r="B248">
        <f>500.467</f>
        <v>500.46699999999998</v>
      </c>
      <c r="C248">
        <f>88</f>
        <v>88</v>
      </c>
    </row>
    <row r="249" spans="1:3" x14ac:dyDescent="0.55000000000000004">
      <c r="A249" s="1">
        <v>35308</v>
      </c>
      <c r="B249">
        <f>347.45</f>
        <v>347.45</v>
      </c>
      <c r="C249">
        <f>-114</f>
        <v>-114</v>
      </c>
    </row>
    <row r="250" spans="1:3" x14ac:dyDescent="0.55000000000000004">
      <c r="A250" s="1">
        <v>35338</v>
      </c>
      <c r="B250">
        <f>777.271</f>
        <v>777.27099999999996</v>
      </c>
      <c r="C250">
        <f>-96</f>
        <v>-96</v>
      </c>
    </row>
    <row r="251" spans="1:3" x14ac:dyDescent="0.55000000000000004">
      <c r="A251" s="1">
        <v>35369</v>
      </c>
      <c r="B251">
        <f>462.141</f>
        <v>462.14100000000002</v>
      </c>
      <c r="C251">
        <f>-65</f>
        <v>-65</v>
      </c>
    </row>
    <row r="252" spans="1:3" x14ac:dyDescent="0.55000000000000004">
      <c r="A252" s="1">
        <v>35399</v>
      </c>
      <c r="B252">
        <f>670.172</f>
        <v>670.17200000000003</v>
      </c>
      <c r="C252">
        <f>-311</f>
        <v>-311</v>
      </c>
    </row>
    <row r="253" spans="1:3" x14ac:dyDescent="0.55000000000000004">
      <c r="A253" s="1">
        <v>35430</v>
      </c>
      <c r="B253">
        <f>878.921</f>
        <v>878.92100000000005</v>
      </c>
      <c r="C253">
        <f>-127</f>
        <v>-127</v>
      </c>
    </row>
    <row r="254" spans="1:3" x14ac:dyDescent="0.55000000000000004">
      <c r="A254" s="1">
        <v>35461</v>
      </c>
      <c r="B254">
        <f>-24.48</f>
        <v>-24.48</v>
      </c>
      <c r="C254">
        <f>14</f>
        <v>14</v>
      </c>
    </row>
    <row r="255" spans="1:3" x14ac:dyDescent="0.55000000000000004">
      <c r="A255" s="1">
        <v>35489</v>
      </c>
      <c r="B255">
        <f>680.72</f>
        <v>680.72</v>
      </c>
      <c r="C255">
        <f>92</f>
        <v>92</v>
      </c>
    </row>
    <row r="256" spans="1:3" x14ac:dyDescent="0.55000000000000004">
      <c r="A256" s="1">
        <v>35520</v>
      </c>
      <c r="B256">
        <f>800.212</f>
        <v>800.21199999999999</v>
      </c>
      <c r="C256">
        <f>25</f>
        <v>25</v>
      </c>
    </row>
    <row r="257" spans="1:3" x14ac:dyDescent="0.55000000000000004">
      <c r="A257" s="1">
        <v>35550</v>
      </c>
      <c r="B257">
        <f>807.17</f>
        <v>807.17</v>
      </c>
      <c r="C257">
        <f>-107</f>
        <v>-107</v>
      </c>
    </row>
    <row r="258" spans="1:3" x14ac:dyDescent="0.55000000000000004">
      <c r="A258" s="1">
        <v>35581</v>
      </c>
      <c r="B258">
        <f>731.979</f>
        <v>731.97900000000004</v>
      </c>
      <c r="C258">
        <f>579</f>
        <v>579</v>
      </c>
    </row>
    <row r="259" spans="1:3" x14ac:dyDescent="0.55000000000000004">
      <c r="A259" s="1">
        <v>35611</v>
      </c>
      <c r="B259">
        <f>959.414</f>
        <v>959.41399999999999</v>
      </c>
      <c r="C259">
        <f>1475</f>
        <v>1475</v>
      </c>
    </row>
    <row r="260" spans="1:3" x14ac:dyDescent="0.55000000000000004">
      <c r="A260" s="1">
        <v>35642</v>
      </c>
      <c r="B260">
        <f>839.099</f>
        <v>839.09900000000005</v>
      </c>
      <c r="C260">
        <f>-43</f>
        <v>-43</v>
      </c>
    </row>
    <row r="261" spans="1:3" x14ac:dyDescent="0.55000000000000004">
      <c r="A261" s="1">
        <v>35673</v>
      </c>
      <c r="B261">
        <f>719.066</f>
        <v>719.06600000000003</v>
      </c>
      <c r="C261">
        <f>96</f>
        <v>96</v>
      </c>
    </row>
    <row r="262" spans="1:3" x14ac:dyDescent="0.55000000000000004">
      <c r="A262" s="1">
        <v>35703</v>
      </c>
      <c r="B262">
        <f>1063.531</f>
        <v>1063.5309999999999</v>
      </c>
      <c r="C262">
        <f>175</f>
        <v>175</v>
      </c>
    </row>
    <row r="263" spans="1:3" x14ac:dyDescent="0.55000000000000004">
      <c r="A263" s="1">
        <v>35734</v>
      </c>
      <c r="B263">
        <f>1105.91</f>
        <v>1105.9100000000001</v>
      </c>
      <c r="C263">
        <f>-82</f>
        <v>-82</v>
      </c>
    </row>
    <row r="264" spans="1:3" x14ac:dyDescent="0.55000000000000004">
      <c r="A264" s="1">
        <v>35764</v>
      </c>
      <c r="B264">
        <f>1062.563</f>
        <v>1062.5630000000001</v>
      </c>
      <c r="C264">
        <f>18</f>
        <v>18</v>
      </c>
    </row>
    <row r="265" spans="1:3" x14ac:dyDescent="0.55000000000000004">
      <c r="A265" s="1">
        <v>35795</v>
      </c>
      <c r="B265">
        <f>1236.627</f>
        <v>1236.627</v>
      </c>
      <c r="C265">
        <f>-618</f>
        <v>-618</v>
      </c>
    </row>
    <row r="266" spans="1:3" x14ac:dyDescent="0.55000000000000004">
      <c r="A266" s="1">
        <v>35826</v>
      </c>
      <c r="B266">
        <f>406.565</f>
        <v>406.565</v>
      </c>
      <c r="C266">
        <f>-797</f>
        <v>-797</v>
      </c>
    </row>
    <row r="267" spans="1:3" x14ac:dyDescent="0.55000000000000004">
      <c r="A267" s="1">
        <v>35854</v>
      </c>
      <c r="B267">
        <f>1277.25</f>
        <v>1277.25</v>
      </c>
      <c r="C267">
        <f>-575</f>
        <v>-575</v>
      </c>
    </row>
    <row r="268" spans="1:3" x14ac:dyDescent="0.55000000000000004">
      <c r="A268" s="1">
        <v>35885</v>
      </c>
      <c r="B268">
        <f>1240.55</f>
        <v>1240.55</v>
      </c>
      <c r="C268">
        <f>-1235</f>
        <v>-1235</v>
      </c>
    </row>
    <row r="269" spans="1:3" x14ac:dyDescent="0.55000000000000004">
      <c r="A269" s="1">
        <v>35915</v>
      </c>
      <c r="B269">
        <f>1222.645</f>
        <v>1222.645</v>
      </c>
      <c r="C269">
        <f>-635</f>
        <v>-635</v>
      </c>
    </row>
    <row r="270" spans="1:3" x14ac:dyDescent="0.55000000000000004">
      <c r="A270" s="1">
        <v>35946</v>
      </c>
      <c r="B270">
        <f>1218.089</f>
        <v>1218.0889999999999</v>
      </c>
      <c r="C270">
        <f>-725</f>
        <v>-725</v>
      </c>
    </row>
    <row r="271" spans="1:3" x14ac:dyDescent="0.55000000000000004">
      <c r="A271" s="1">
        <v>35976</v>
      </c>
      <c r="B271">
        <f>1213.49</f>
        <v>1213.49</v>
      </c>
      <c r="C271">
        <f>-953</f>
        <v>-953</v>
      </c>
    </row>
    <row r="272" spans="1:3" x14ac:dyDescent="0.55000000000000004">
      <c r="A272" s="1">
        <v>36007</v>
      </c>
      <c r="B272">
        <f>1310.207</f>
        <v>1310.2070000000001</v>
      </c>
      <c r="C272">
        <f>-1239</f>
        <v>-1239</v>
      </c>
    </row>
    <row r="273" spans="1:3" x14ac:dyDescent="0.55000000000000004">
      <c r="A273" s="1">
        <v>36038</v>
      </c>
      <c r="B273">
        <f>890.965</f>
        <v>890.96500000000003</v>
      </c>
      <c r="C273">
        <f>-805</f>
        <v>-805</v>
      </c>
    </row>
    <row r="274" spans="1:3" x14ac:dyDescent="0.55000000000000004">
      <c r="A274" s="1">
        <v>36068</v>
      </c>
      <c r="B274">
        <f>1541.57</f>
        <v>1541.57</v>
      </c>
      <c r="C274">
        <f>-1183</f>
        <v>-1183</v>
      </c>
    </row>
    <row r="275" spans="1:3" x14ac:dyDescent="0.55000000000000004">
      <c r="A275" s="1">
        <v>36099</v>
      </c>
      <c r="B275">
        <f>1365.981</f>
        <v>1365.981</v>
      </c>
      <c r="C275">
        <f>-1181</f>
        <v>-1181</v>
      </c>
    </row>
    <row r="276" spans="1:3" x14ac:dyDescent="0.55000000000000004">
      <c r="A276" s="1">
        <v>36129</v>
      </c>
      <c r="B276">
        <f>890.223</f>
        <v>890.22299999999996</v>
      </c>
      <c r="C276">
        <f>-1113</f>
        <v>-1113</v>
      </c>
    </row>
    <row r="277" spans="1:3" x14ac:dyDescent="0.55000000000000004">
      <c r="A277" s="1">
        <v>36160</v>
      </c>
      <c r="B277">
        <f>1413.821</f>
        <v>1413.8209999999999</v>
      </c>
      <c r="C277">
        <f>-768</f>
        <v>-768</v>
      </c>
    </row>
    <row r="278" spans="1:3" x14ac:dyDescent="0.55000000000000004">
      <c r="A278" s="1">
        <v>36191</v>
      </c>
      <c r="B278">
        <f>753.977</f>
        <v>753.97699999999998</v>
      </c>
      <c r="C278">
        <f>-1130</f>
        <v>-1130</v>
      </c>
    </row>
    <row r="279" spans="1:3" x14ac:dyDescent="0.55000000000000004">
      <c r="A279" s="1">
        <v>36219</v>
      </c>
      <c r="B279">
        <f>931.146</f>
        <v>931.14599999999996</v>
      </c>
      <c r="C279">
        <f>-1521</f>
        <v>-1521</v>
      </c>
    </row>
    <row r="280" spans="1:3" x14ac:dyDescent="0.55000000000000004">
      <c r="A280" s="1">
        <v>36250</v>
      </c>
      <c r="B280">
        <f>1303.482</f>
        <v>1303.482</v>
      </c>
      <c r="C280">
        <f>-1464</f>
        <v>-1464</v>
      </c>
    </row>
    <row r="281" spans="1:3" x14ac:dyDescent="0.55000000000000004">
      <c r="A281" s="1">
        <v>36280</v>
      </c>
      <c r="B281">
        <f>1036.966</f>
        <v>1036.9659999999999</v>
      </c>
      <c r="C281">
        <f>-1749</f>
        <v>-1749</v>
      </c>
    </row>
    <row r="282" spans="1:3" x14ac:dyDescent="0.55000000000000004">
      <c r="A282" s="1">
        <v>36311</v>
      </c>
      <c r="B282">
        <f>820.084</f>
        <v>820.08399999999995</v>
      </c>
      <c r="C282">
        <f>-1468</f>
        <v>-1468</v>
      </c>
    </row>
    <row r="283" spans="1:3" x14ac:dyDescent="0.55000000000000004">
      <c r="A283" s="1">
        <v>36341</v>
      </c>
      <c r="B283">
        <f>1162.357</f>
        <v>1162.357</v>
      </c>
      <c r="C283">
        <f>-1363</f>
        <v>-1363</v>
      </c>
    </row>
    <row r="284" spans="1:3" x14ac:dyDescent="0.55000000000000004">
      <c r="A284" s="1">
        <v>36372</v>
      </c>
      <c r="B284">
        <f>1242.519</f>
        <v>1242.519</v>
      </c>
      <c r="C284">
        <f>-1135</f>
        <v>-1135</v>
      </c>
    </row>
    <row r="285" spans="1:3" x14ac:dyDescent="0.55000000000000004">
      <c r="A285" s="1">
        <v>36403</v>
      </c>
      <c r="B285">
        <f>697.121</f>
        <v>697.12099999999998</v>
      </c>
      <c r="C285">
        <f>-1365</f>
        <v>-1365</v>
      </c>
    </row>
    <row r="286" spans="1:3" x14ac:dyDescent="0.55000000000000004">
      <c r="A286" s="1">
        <v>36433</v>
      </c>
      <c r="B286">
        <f>1374.899</f>
        <v>1374.8989999999999</v>
      </c>
      <c r="C286">
        <f>-1915</f>
        <v>-1915</v>
      </c>
    </row>
    <row r="287" spans="1:3" x14ac:dyDescent="0.55000000000000004">
      <c r="A287" s="1">
        <v>36464</v>
      </c>
      <c r="B287">
        <f>1169.038</f>
        <v>1169.038</v>
      </c>
      <c r="C287">
        <f>-986</f>
        <v>-986</v>
      </c>
    </row>
    <row r="288" spans="1:3" x14ac:dyDescent="0.55000000000000004">
      <c r="A288" s="1">
        <v>36494</v>
      </c>
      <c r="B288">
        <f>663.257</f>
        <v>663.25699999999995</v>
      </c>
      <c r="C288">
        <f>-1296</f>
        <v>-1296</v>
      </c>
    </row>
    <row r="289" spans="1:3" x14ac:dyDescent="0.55000000000000004">
      <c r="A289" s="1">
        <v>36525</v>
      </c>
      <c r="B289">
        <f>1124.703</f>
        <v>1124.703</v>
      </c>
      <c r="C289">
        <f>-992</f>
        <v>-992</v>
      </c>
    </row>
    <row r="290" spans="1:3" x14ac:dyDescent="0.55000000000000004">
      <c r="A290" s="1">
        <v>36556</v>
      </c>
      <c r="B290">
        <f>520.529</f>
        <v>520.529</v>
      </c>
      <c r="C290">
        <f>-1306</f>
        <v>-1306</v>
      </c>
    </row>
    <row r="291" spans="1:3" x14ac:dyDescent="0.55000000000000004">
      <c r="A291" s="1">
        <v>36585</v>
      </c>
      <c r="B291">
        <f>1179.282</f>
        <v>1179.2819999999999</v>
      </c>
      <c r="C291">
        <f>-773</f>
        <v>-773</v>
      </c>
    </row>
    <row r="292" spans="1:3" x14ac:dyDescent="0.55000000000000004">
      <c r="A292" s="1">
        <v>36616</v>
      </c>
      <c r="B292">
        <f>1105.278</f>
        <v>1105.278</v>
      </c>
      <c r="C292">
        <f>-713</f>
        <v>-713</v>
      </c>
    </row>
    <row r="293" spans="1:3" x14ac:dyDescent="0.55000000000000004">
      <c r="A293" s="1">
        <v>36646</v>
      </c>
      <c r="B293">
        <f>1140.813</f>
        <v>1140.8130000000001</v>
      </c>
      <c r="C293">
        <f>-482</f>
        <v>-482</v>
      </c>
    </row>
    <row r="294" spans="1:3" x14ac:dyDescent="0.55000000000000004">
      <c r="A294" s="1">
        <v>36677</v>
      </c>
      <c r="B294">
        <f>575.024</f>
        <v>575.024</v>
      </c>
      <c r="C294">
        <f>-1564</f>
        <v>-1564</v>
      </c>
    </row>
    <row r="295" spans="1:3" x14ac:dyDescent="0.55000000000000004">
      <c r="A295" s="1">
        <v>36707</v>
      </c>
      <c r="B295">
        <f>1192.636</f>
        <v>1192.636</v>
      </c>
      <c r="C295">
        <f>-1388</f>
        <v>-1388</v>
      </c>
    </row>
    <row r="296" spans="1:3" x14ac:dyDescent="0.55000000000000004">
      <c r="A296" s="1">
        <v>36738</v>
      </c>
      <c r="B296">
        <f>1000.46</f>
        <v>1000.46</v>
      </c>
      <c r="C296">
        <f>-799</f>
        <v>-799</v>
      </c>
    </row>
    <row r="297" spans="1:3" x14ac:dyDescent="0.55000000000000004">
      <c r="A297" s="1">
        <v>36769</v>
      </c>
      <c r="B297">
        <f>606.279</f>
        <v>606.279</v>
      </c>
      <c r="C297">
        <f>-1137</f>
        <v>-1137</v>
      </c>
    </row>
    <row r="298" spans="1:3" x14ac:dyDescent="0.55000000000000004">
      <c r="A298" s="1">
        <v>36799</v>
      </c>
      <c r="B298">
        <f>1293.14</f>
        <v>1293.1400000000001</v>
      </c>
      <c r="C298">
        <f>1045</f>
        <v>1045</v>
      </c>
    </row>
    <row r="299" spans="1:3" x14ac:dyDescent="0.55000000000000004">
      <c r="A299" s="1">
        <v>36830</v>
      </c>
      <c r="B299">
        <f>689.005</f>
        <v>689.005</v>
      </c>
      <c r="C299">
        <f>-350</f>
        <v>-350</v>
      </c>
    </row>
    <row r="300" spans="1:3" x14ac:dyDescent="0.55000000000000004">
      <c r="A300" s="1">
        <v>36860</v>
      </c>
      <c r="B300">
        <f>595.585</f>
        <v>595.58500000000004</v>
      </c>
      <c r="C300">
        <f>-447</f>
        <v>-447</v>
      </c>
    </row>
    <row r="301" spans="1:3" x14ac:dyDescent="0.55000000000000004">
      <c r="A301" s="1">
        <v>36891</v>
      </c>
      <c r="B301">
        <f>817.742</f>
        <v>817.74199999999996</v>
      </c>
      <c r="C301">
        <f>-378</f>
        <v>-378</v>
      </c>
    </row>
    <row r="302" spans="1:3" x14ac:dyDescent="0.55000000000000004">
      <c r="A302" s="1">
        <v>36922</v>
      </c>
      <c r="B302">
        <f>-98.52</f>
        <v>-98.52</v>
      </c>
      <c r="C302">
        <f>-206</f>
        <v>-206</v>
      </c>
    </row>
    <row r="303" spans="1:3" x14ac:dyDescent="0.55000000000000004">
      <c r="A303" s="1">
        <v>36950</v>
      </c>
      <c r="B303">
        <f>875.715</f>
        <v>875.71500000000003</v>
      </c>
      <c r="C303">
        <f>953</f>
        <v>953</v>
      </c>
    </row>
    <row r="304" spans="1:3" x14ac:dyDescent="0.55000000000000004">
      <c r="A304" s="1">
        <v>36981</v>
      </c>
      <c r="B304">
        <f>907.989</f>
        <v>907.98900000000003</v>
      </c>
      <c r="C304">
        <f>250</f>
        <v>250</v>
      </c>
    </row>
    <row r="305" spans="1:3" x14ac:dyDescent="0.55000000000000004">
      <c r="A305" s="1">
        <v>37011</v>
      </c>
      <c r="B305">
        <f>660.919</f>
        <v>660.91899999999998</v>
      </c>
      <c r="C305">
        <f>304</f>
        <v>304</v>
      </c>
    </row>
    <row r="306" spans="1:3" x14ac:dyDescent="0.55000000000000004">
      <c r="A306" s="1">
        <v>37042</v>
      </c>
      <c r="B306">
        <f>75.981</f>
        <v>75.980999999999995</v>
      </c>
      <c r="C306">
        <f>542</f>
        <v>542</v>
      </c>
    </row>
    <row r="307" spans="1:3" x14ac:dyDescent="0.55000000000000004">
      <c r="A307" s="1">
        <v>37072</v>
      </c>
      <c r="B307">
        <f>758.995</f>
        <v>758.995</v>
      </c>
      <c r="C307">
        <f>748</f>
        <v>748</v>
      </c>
    </row>
    <row r="308" spans="1:3" x14ac:dyDescent="0.55000000000000004">
      <c r="A308" s="1">
        <v>37103</v>
      </c>
      <c r="B308">
        <f>417.119</f>
        <v>417.11900000000003</v>
      </c>
      <c r="C308">
        <f>970</f>
        <v>970</v>
      </c>
    </row>
    <row r="309" spans="1:3" x14ac:dyDescent="0.55000000000000004">
      <c r="A309" s="1">
        <v>37134</v>
      </c>
      <c r="B309">
        <f>309.82</f>
        <v>309.82</v>
      </c>
      <c r="C309">
        <f>244</f>
        <v>244</v>
      </c>
    </row>
    <row r="310" spans="1:3" x14ac:dyDescent="0.55000000000000004">
      <c r="A310" s="1">
        <v>37164</v>
      </c>
      <c r="B310">
        <f>1043.022</f>
        <v>1043.0219999999999</v>
      </c>
      <c r="C310">
        <f>464</f>
        <v>464</v>
      </c>
    </row>
    <row r="311" spans="1:3" x14ac:dyDescent="0.55000000000000004">
      <c r="A311" s="1">
        <v>37195</v>
      </c>
      <c r="B311">
        <f>461.068</f>
        <v>461.06799999999998</v>
      </c>
      <c r="C311">
        <f>-179</f>
        <v>-179</v>
      </c>
    </row>
    <row r="312" spans="1:3" x14ac:dyDescent="0.55000000000000004">
      <c r="A312" s="1">
        <v>37225</v>
      </c>
      <c r="B312">
        <f>492.159</f>
        <v>492.15899999999999</v>
      </c>
      <c r="C312">
        <f>0</f>
        <v>0</v>
      </c>
    </row>
    <row r="313" spans="1:3" x14ac:dyDescent="0.55000000000000004">
      <c r="A313" s="1">
        <v>37256</v>
      </c>
      <c r="B313">
        <f>659.442</f>
        <v>659.44200000000001</v>
      </c>
      <c r="C313">
        <f>61</f>
        <v>61</v>
      </c>
    </row>
    <row r="314" spans="1:3" x14ac:dyDescent="0.55000000000000004">
      <c r="A314" s="1">
        <v>37287</v>
      </c>
      <c r="B314">
        <f>170.03</f>
        <v>170.03</v>
      </c>
      <c r="C314">
        <f>-147</f>
        <v>-147</v>
      </c>
    </row>
    <row r="315" spans="1:3" x14ac:dyDescent="0.55000000000000004">
      <c r="A315" s="1">
        <v>37315</v>
      </c>
      <c r="B315">
        <f>777.305</f>
        <v>777.30499999999995</v>
      </c>
      <c r="C315">
        <f>-321</f>
        <v>-321</v>
      </c>
    </row>
    <row r="316" spans="1:3" x14ac:dyDescent="0.55000000000000004">
      <c r="A316" s="1">
        <v>37346</v>
      </c>
      <c r="B316">
        <f>1257.86</f>
        <v>1257.8599999999999</v>
      </c>
      <c r="C316">
        <f>40</f>
        <v>40</v>
      </c>
    </row>
    <row r="317" spans="1:3" x14ac:dyDescent="0.55000000000000004">
      <c r="A317" s="1">
        <v>37376</v>
      </c>
      <c r="B317">
        <f>827.18</f>
        <v>827.18</v>
      </c>
      <c r="C317">
        <f>-71</f>
        <v>-71</v>
      </c>
    </row>
    <row r="318" spans="1:3" x14ac:dyDescent="0.55000000000000004">
      <c r="A318" s="1">
        <v>37407</v>
      </c>
      <c r="B318">
        <f>617.208</f>
        <v>617.20799999999997</v>
      </c>
      <c r="C318">
        <f>-676</f>
        <v>-676</v>
      </c>
    </row>
    <row r="319" spans="1:3" x14ac:dyDescent="0.55000000000000004">
      <c r="A319" s="1">
        <v>37437</v>
      </c>
      <c r="B319">
        <f>1220.927</f>
        <v>1220.9269999999999</v>
      </c>
      <c r="C319">
        <f>-605</f>
        <v>-605</v>
      </c>
    </row>
    <row r="320" spans="1:3" x14ac:dyDescent="0.55000000000000004">
      <c r="A320" s="1">
        <v>37468</v>
      </c>
      <c r="B320">
        <f>744.877</f>
        <v>744.87699999999995</v>
      </c>
      <c r="C320">
        <f>-518</f>
        <v>-518</v>
      </c>
    </row>
    <row r="321" spans="1:3" x14ac:dyDescent="0.55000000000000004">
      <c r="A321" s="1">
        <v>37499</v>
      </c>
      <c r="B321">
        <f>639.227</f>
        <v>639.22699999999998</v>
      </c>
      <c r="C321">
        <f>-679</f>
        <v>-679</v>
      </c>
    </row>
    <row r="322" spans="1:3" x14ac:dyDescent="0.55000000000000004">
      <c r="A322" s="1">
        <v>37529</v>
      </c>
      <c r="B322">
        <f>1051.038</f>
        <v>1051.038</v>
      </c>
      <c r="C322">
        <f>-840</f>
        <v>-840</v>
      </c>
    </row>
    <row r="323" spans="1:3" x14ac:dyDescent="0.55000000000000004">
      <c r="A323" s="1">
        <v>37560</v>
      </c>
      <c r="B323">
        <f>891.93</f>
        <v>891.93</v>
      </c>
      <c r="C323">
        <f>-1307</f>
        <v>-1307</v>
      </c>
    </row>
    <row r="324" spans="1:3" x14ac:dyDescent="0.55000000000000004">
      <c r="A324" s="1">
        <v>37590</v>
      </c>
      <c r="B324">
        <f>889.618</f>
        <v>889.61800000000005</v>
      </c>
      <c r="C324">
        <f>-974</f>
        <v>-974</v>
      </c>
    </row>
    <row r="325" spans="1:3" x14ac:dyDescent="0.55000000000000004">
      <c r="A325" s="1">
        <v>37621</v>
      </c>
      <c r="B325">
        <f>794.25</f>
        <v>794.25</v>
      </c>
      <c r="C325">
        <f>-2222</f>
        <v>-2222</v>
      </c>
    </row>
    <row r="326" spans="1:3" x14ac:dyDescent="0.55000000000000004">
      <c r="A326" s="1">
        <v>37652</v>
      </c>
      <c r="B326">
        <f>96.128</f>
        <v>96.128</v>
      </c>
      <c r="C326">
        <f>-1003</f>
        <v>-1003</v>
      </c>
    </row>
    <row r="327" spans="1:3" x14ac:dyDescent="0.55000000000000004">
      <c r="A327" s="1">
        <v>37680</v>
      </c>
      <c r="B327">
        <f>927.183</f>
        <v>927.18299999999999</v>
      </c>
      <c r="C327">
        <f>-1571</f>
        <v>-1571</v>
      </c>
    </row>
    <row r="328" spans="1:3" x14ac:dyDescent="0.55000000000000004">
      <c r="A328" s="1">
        <v>37711</v>
      </c>
      <c r="B328">
        <f>960.44</f>
        <v>960.44</v>
      </c>
      <c r="C328">
        <f>-1441</f>
        <v>-1441</v>
      </c>
    </row>
    <row r="329" spans="1:3" x14ac:dyDescent="0.55000000000000004">
      <c r="A329" s="1">
        <v>37741</v>
      </c>
      <c r="B329">
        <f>828.516</f>
        <v>828.51599999999996</v>
      </c>
      <c r="C329">
        <f>-2194</f>
        <v>-2194</v>
      </c>
    </row>
    <row r="330" spans="1:3" x14ac:dyDescent="0.55000000000000004">
      <c r="A330" s="1">
        <v>37772</v>
      </c>
      <c r="B330">
        <f>689.28</f>
        <v>689.28</v>
      </c>
      <c r="C330">
        <f>-1831</f>
        <v>-1831</v>
      </c>
    </row>
    <row r="331" spans="1:3" x14ac:dyDescent="0.55000000000000004">
      <c r="A331" s="1">
        <v>37802</v>
      </c>
      <c r="B331">
        <f>837.771</f>
        <v>837.77099999999996</v>
      </c>
      <c r="C331">
        <f>-1980</f>
        <v>-1980</v>
      </c>
    </row>
    <row r="332" spans="1:3" x14ac:dyDescent="0.55000000000000004">
      <c r="A332" s="1">
        <v>37833</v>
      </c>
      <c r="B332">
        <f>789.174</f>
        <v>789.17399999999998</v>
      </c>
      <c r="C332">
        <f>-2046</f>
        <v>-2046</v>
      </c>
    </row>
    <row r="333" spans="1:3" x14ac:dyDescent="0.55000000000000004">
      <c r="A333" s="1">
        <v>37864</v>
      </c>
      <c r="B333">
        <f>778.462</f>
        <v>778.46199999999999</v>
      </c>
      <c r="C333">
        <f>-1634</f>
        <v>-1634</v>
      </c>
    </row>
    <row r="334" spans="1:3" x14ac:dyDescent="0.55000000000000004">
      <c r="A334" s="1">
        <v>37894</v>
      </c>
      <c r="B334">
        <f>1097.759</f>
        <v>1097.759</v>
      </c>
      <c r="C334">
        <f>-1985</f>
        <v>-1985</v>
      </c>
    </row>
    <row r="335" spans="1:3" x14ac:dyDescent="0.55000000000000004">
      <c r="A335" s="1">
        <v>37925</v>
      </c>
      <c r="B335">
        <f>1069.615</f>
        <v>1069.615</v>
      </c>
      <c r="C335">
        <f>-1999</f>
        <v>-1999</v>
      </c>
    </row>
    <row r="336" spans="1:3" x14ac:dyDescent="0.55000000000000004">
      <c r="A336" s="1">
        <v>37955</v>
      </c>
      <c r="B336">
        <f>989.929</f>
        <v>989.92899999999997</v>
      </c>
      <c r="C336">
        <f>-1442</f>
        <v>-1442</v>
      </c>
    </row>
    <row r="337" spans="1:3" x14ac:dyDescent="0.55000000000000004">
      <c r="A337" s="1">
        <v>37986</v>
      </c>
      <c r="B337">
        <f>1122.07</f>
        <v>1122.07</v>
      </c>
      <c r="C337">
        <f>-2241</f>
        <v>-2241</v>
      </c>
    </row>
    <row r="338" spans="1:3" x14ac:dyDescent="0.55000000000000004">
      <c r="A338" s="1">
        <v>38017</v>
      </c>
      <c r="B338">
        <f>488.28</f>
        <v>488.28</v>
      </c>
      <c r="C338">
        <f>-1861</f>
        <v>-1861</v>
      </c>
    </row>
    <row r="339" spans="1:3" x14ac:dyDescent="0.55000000000000004">
      <c r="A339" s="1">
        <v>38046</v>
      </c>
      <c r="B339">
        <f>1395.677</f>
        <v>1395.6769999999999</v>
      </c>
      <c r="C339">
        <f>-2008</f>
        <v>-2008</v>
      </c>
    </row>
    <row r="340" spans="1:3" x14ac:dyDescent="0.55000000000000004">
      <c r="A340" s="1">
        <v>38077</v>
      </c>
      <c r="B340">
        <f>1118.579</f>
        <v>1118.579</v>
      </c>
      <c r="C340">
        <f>-2329</f>
        <v>-2329</v>
      </c>
    </row>
    <row r="341" spans="1:3" x14ac:dyDescent="0.55000000000000004">
      <c r="A341" s="1">
        <v>38107</v>
      </c>
      <c r="B341">
        <f>1074.746</f>
        <v>1074.7460000000001</v>
      </c>
      <c r="C341">
        <f>-1676</f>
        <v>-1676</v>
      </c>
    </row>
    <row r="342" spans="1:3" x14ac:dyDescent="0.55000000000000004">
      <c r="A342" s="1">
        <v>38138</v>
      </c>
      <c r="B342">
        <f>936.115</f>
        <v>936.11500000000001</v>
      </c>
      <c r="C342">
        <f>-1905</f>
        <v>-1905</v>
      </c>
    </row>
    <row r="343" spans="1:3" x14ac:dyDescent="0.55000000000000004">
      <c r="A343" s="1">
        <v>38168</v>
      </c>
      <c r="B343">
        <f>1140.574</f>
        <v>1140.5740000000001</v>
      </c>
      <c r="C343">
        <f>-2119</f>
        <v>-2119</v>
      </c>
    </row>
    <row r="344" spans="1:3" x14ac:dyDescent="0.55000000000000004">
      <c r="A344" s="1">
        <v>38199</v>
      </c>
      <c r="B344">
        <f>1128.635</f>
        <v>1128.635</v>
      </c>
      <c r="C344">
        <f>-2516</f>
        <v>-2516</v>
      </c>
    </row>
    <row r="345" spans="1:3" x14ac:dyDescent="0.55000000000000004">
      <c r="A345" s="1">
        <v>38230</v>
      </c>
      <c r="B345">
        <f>572.938</f>
        <v>572.93799999999999</v>
      </c>
      <c r="C345">
        <f>-1806</f>
        <v>-1806</v>
      </c>
    </row>
    <row r="346" spans="1:3" x14ac:dyDescent="0.55000000000000004">
      <c r="A346" s="1">
        <v>38260</v>
      </c>
      <c r="B346">
        <f>1213.233</f>
        <v>1213.2329999999999</v>
      </c>
      <c r="C346">
        <f>-2158</f>
        <v>-2158</v>
      </c>
    </row>
    <row r="347" spans="1:3" x14ac:dyDescent="0.55000000000000004">
      <c r="A347" s="1">
        <v>38291</v>
      </c>
      <c r="B347">
        <f>1154.058</f>
        <v>1154.058</v>
      </c>
      <c r="C347">
        <f>-2228</f>
        <v>-2228</v>
      </c>
    </row>
    <row r="348" spans="1:3" x14ac:dyDescent="0.55000000000000004">
      <c r="A348" s="1">
        <v>38321</v>
      </c>
      <c r="B348">
        <f>597.293</f>
        <v>597.29300000000001</v>
      </c>
      <c r="C348">
        <f>-2576</f>
        <v>-2576</v>
      </c>
    </row>
    <row r="349" spans="1:3" x14ac:dyDescent="0.55000000000000004">
      <c r="A349" s="1">
        <v>38352</v>
      </c>
      <c r="B349">
        <f>1133.214</f>
        <v>1133.2139999999999</v>
      </c>
      <c r="C349">
        <f>-2570</f>
        <v>-2570</v>
      </c>
    </row>
    <row r="350" spans="1:3" x14ac:dyDescent="0.55000000000000004">
      <c r="A350" s="1">
        <v>38383</v>
      </c>
      <c r="B350">
        <f>188.172</f>
        <v>188.172</v>
      </c>
      <c r="C350">
        <f>-1998</f>
        <v>-1998</v>
      </c>
    </row>
    <row r="351" spans="1:3" x14ac:dyDescent="0.55000000000000004">
      <c r="A351" s="1">
        <v>38411</v>
      </c>
      <c r="B351">
        <f>1084.057</f>
        <v>1084.057</v>
      </c>
      <c r="C351">
        <f>-2290</f>
        <v>-2290</v>
      </c>
    </row>
    <row r="352" spans="1:3" x14ac:dyDescent="0.55000000000000004">
      <c r="A352" s="1">
        <v>38442</v>
      </c>
      <c r="B352">
        <f>1110.598</f>
        <v>1110.598</v>
      </c>
      <c r="C352">
        <f>-2351</f>
        <v>-2351</v>
      </c>
    </row>
    <row r="353" spans="1:3" x14ac:dyDescent="0.55000000000000004">
      <c r="A353" s="1">
        <v>38472</v>
      </c>
      <c r="B353">
        <f>947.537</f>
        <v>947.53700000000003</v>
      </c>
      <c r="C353">
        <f>-1252</f>
        <v>-1252</v>
      </c>
    </row>
    <row r="354" spans="1:3" x14ac:dyDescent="0.55000000000000004">
      <c r="A354" s="1">
        <v>38503</v>
      </c>
      <c r="B354">
        <f>284.747</f>
        <v>284.74700000000001</v>
      </c>
      <c r="C354">
        <f>-1546</f>
        <v>-1546</v>
      </c>
    </row>
    <row r="355" spans="1:3" x14ac:dyDescent="0.55000000000000004">
      <c r="A355" s="1">
        <v>38533</v>
      </c>
      <c r="B355">
        <f>858.323</f>
        <v>858.32299999999998</v>
      </c>
      <c r="C355">
        <f>-1832</f>
        <v>-1832</v>
      </c>
    </row>
    <row r="356" spans="1:3" x14ac:dyDescent="0.55000000000000004">
      <c r="A356" s="1">
        <v>38564</v>
      </c>
      <c r="B356">
        <f>861.958</f>
        <v>861.95799999999997</v>
      </c>
      <c r="C356">
        <f>-1051</f>
        <v>-1051</v>
      </c>
    </row>
    <row r="357" spans="1:3" x14ac:dyDescent="0.55000000000000004">
      <c r="A357" s="1">
        <v>38595</v>
      </c>
      <c r="B357">
        <f>102.575</f>
        <v>102.575</v>
      </c>
      <c r="C357">
        <f>-1509</f>
        <v>-1509</v>
      </c>
    </row>
    <row r="358" spans="1:3" x14ac:dyDescent="0.55000000000000004">
      <c r="A358" s="1">
        <v>38625</v>
      </c>
      <c r="B358">
        <f>948.595</f>
        <v>948.59500000000003</v>
      </c>
      <c r="C358">
        <f>-1587</f>
        <v>-1587</v>
      </c>
    </row>
    <row r="359" spans="1:3" x14ac:dyDescent="0.55000000000000004">
      <c r="A359" s="1">
        <v>38656</v>
      </c>
      <c r="B359">
        <f>817.867</f>
        <v>817.86699999999996</v>
      </c>
      <c r="C359">
        <f>-1371</f>
        <v>-1371</v>
      </c>
    </row>
    <row r="360" spans="1:3" x14ac:dyDescent="0.55000000000000004">
      <c r="A360" s="1">
        <v>38686</v>
      </c>
      <c r="B360">
        <f>594.417</f>
        <v>594.41700000000003</v>
      </c>
      <c r="C360">
        <f>-2097</f>
        <v>-2097</v>
      </c>
    </row>
    <row r="361" spans="1:3" x14ac:dyDescent="0.55000000000000004">
      <c r="A361" s="1">
        <v>38717</v>
      </c>
      <c r="B361">
        <f>908.309</f>
        <v>908.30899999999997</v>
      </c>
      <c r="C361">
        <f>-762</f>
        <v>-762</v>
      </c>
    </row>
    <row r="362" spans="1:3" x14ac:dyDescent="0.55000000000000004">
      <c r="A362" s="1">
        <v>38748</v>
      </c>
      <c r="B362">
        <f>-394.391</f>
        <v>-394.39100000000002</v>
      </c>
      <c r="C362">
        <f>-2462</f>
        <v>-2462</v>
      </c>
    </row>
    <row r="363" spans="1:3" x14ac:dyDescent="0.55000000000000004">
      <c r="A363" s="1">
        <v>38776</v>
      </c>
      <c r="B363">
        <f>909.77</f>
        <v>909.77</v>
      </c>
      <c r="C363">
        <f>-821</f>
        <v>-821</v>
      </c>
    </row>
    <row r="364" spans="1:3" x14ac:dyDescent="0.55000000000000004">
      <c r="A364" s="1">
        <v>38807</v>
      </c>
      <c r="B364">
        <f>939.162</f>
        <v>939.16200000000003</v>
      </c>
      <c r="C364">
        <f>-1268</f>
        <v>-1268</v>
      </c>
    </row>
    <row r="365" spans="1:3" x14ac:dyDescent="0.55000000000000004">
      <c r="A365" s="1">
        <v>38837</v>
      </c>
      <c r="B365">
        <f>610.64</f>
        <v>610.64</v>
      </c>
      <c r="C365">
        <f>-1456</f>
        <v>-1456</v>
      </c>
    </row>
    <row r="366" spans="1:3" x14ac:dyDescent="0.55000000000000004">
      <c r="A366" s="1">
        <v>38868</v>
      </c>
      <c r="B366">
        <f>356.319</f>
        <v>356.31900000000002</v>
      </c>
      <c r="C366">
        <f>-2826</f>
        <v>-2826</v>
      </c>
    </row>
    <row r="367" spans="1:3" x14ac:dyDescent="0.55000000000000004">
      <c r="A367" s="1">
        <v>38898</v>
      </c>
      <c r="B367">
        <f>799.74</f>
        <v>799.74</v>
      </c>
      <c r="C367">
        <f>-998</f>
        <v>-998</v>
      </c>
    </row>
    <row r="368" spans="1:3" x14ac:dyDescent="0.55000000000000004">
      <c r="A368" s="1">
        <v>38929</v>
      </c>
      <c r="B368">
        <f>851.11</f>
        <v>851.11</v>
      </c>
      <c r="C368">
        <f>-949</f>
        <v>-949</v>
      </c>
    </row>
    <row r="369" spans="1:3" x14ac:dyDescent="0.55000000000000004">
      <c r="A369" s="1">
        <v>38960</v>
      </c>
      <c r="B369">
        <f>191.766</f>
        <v>191.76599999999999</v>
      </c>
      <c r="C369">
        <f>-584</f>
        <v>-584</v>
      </c>
    </row>
    <row r="370" spans="1:3" x14ac:dyDescent="0.55000000000000004">
      <c r="A370" s="1">
        <v>38990</v>
      </c>
      <c r="B370">
        <f>1006.759</f>
        <v>1006.759</v>
      </c>
      <c r="C370">
        <f>-1211</f>
        <v>-1211</v>
      </c>
    </row>
    <row r="371" spans="1:3" x14ac:dyDescent="0.55000000000000004">
      <c r="A371" s="1">
        <v>39021</v>
      </c>
      <c r="B371">
        <f>613.379</f>
        <v>613.37900000000002</v>
      </c>
      <c r="C371">
        <f>-1655</f>
        <v>-1655</v>
      </c>
    </row>
    <row r="372" spans="1:3" x14ac:dyDescent="0.55000000000000004">
      <c r="A372" s="1">
        <v>39051</v>
      </c>
      <c r="B372">
        <f>907.963</f>
        <v>907.96299999999997</v>
      </c>
      <c r="C372">
        <f>-859</f>
        <v>-859</v>
      </c>
    </row>
    <row r="373" spans="1:3" x14ac:dyDescent="0.55000000000000004">
      <c r="A373" s="1">
        <v>39082</v>
      </c>
      <c r="B373">
        <f>1109.663</f>
        <v>1109.663</v>
      </c>
      <c r="C373">
        <f>-1651</f>
        <v>-1651</v>
      </c>
    </row>
    <row r="374" spans="1:3" x14ac:dyDescent="0.55000000000000004">
      <c r="A374" s="1">
        <v>39113</v>
      </c>
      <c r="B374">
        <f>1.795</f>
        <v>1.7949999999999999</v>
      </c>
      <c r="C374">
        <f>-1689</f>
        <v>-1689</v>
      </c>
    </row>
    <row r="375" spans="1:3" x14ac:dyDescent="0.55000000000000004">
      <c r="A375" s="1">
        <v>39141</v>
      </c>
      <c r="B375">
        <f>961.481</f>
        <v>961.48099999999999</v>
      </c>
      <c r="C375">
        <f>-1536</f>
        <v>-1536</v>
      </c>
    </row>
    <row r="376" spans="1:3" x14ac:dyDescent="0.55000000000000004">
      <c r="A376" s="1">
        <v>39172</v>
      </c>
      <c r="B376">
        <f>1602.623</f>
        <v>1602.623</v>
      </c>
      <c r="C376">
        <f>-2054</f>
        <v>-2054</v>
      </c>
    </row>
    <row r="377" spans="1:3" x14ac:dyDescent="0.55000000000000004">
      <c r="A377" s="1">
        <v>39202</v>
      </c>
      <c r="B377">
        <f>903.058</f>
        <v>903.05799999999999</v>
      </c>
      <c r="C377">
        <f>-1784</f>
        <v>-1784</v>
      </c>
    </row>
    <row r="378" spans="1:3" x14ac:dyDescent="0.55000000000000004">
      <c r="A378" s="1">
        <v>39233</v>
      </c>
      <c r="B378">
        <f>395.546</f>
        <v>395.54599999999999</v>
      </c>
      <c r="C378">
        <f>-1824</f>
        <v>-1824</v>
      </c>
    </row>
    <row r="379" spans="1:3" x14ac:dyDescent="0.55000000000000004">
      <c r="A379" s="1">
        <v>39263</v>
      </c>
      <c r="B379">
        <f>1245.954</f>
        <v>1245.954</v>
      </c>
      <c r="C379">
        <f>-2468</f>
        <v>-2468</v>
      </c>
    </row>
    <row r="380" spans="1:3" x14ac:dyDescent="0.55000000000000004">
      <c r="A380" s="1">
        <v>39294</v>
      </c>
      <c r="B380">
        <f>681.959</f>
        <v>681.95899999999995</v>
      </c>
      <c r="C380">
        <f>-1782</f>
        <v>-1782</v>
      </c>
    </row>
    <row r="381" spans="1:3" x14ac:dyDescent="0.55000000000000004">
      <c r="A381" s="1">
        <v>39325</v>
      </c>
      <c r="B381">
        <f>743.649</f>
        <v>743.649</v>
      </c>
      <c r="C381">
        <f>-2236</f>
        <v>-2236</v>
      </c>
    </row>
    <row r="382" spans="1:3" x14ac:dyDescent="0.55000000000000004">
      <c r="A382" s="1">
        <v>39355</v>
      </c>
      <c r="B382">
        <f>1608.675</f>
        <v>1608.675</v>
      </c>
      <c r="C382">
        <f>-2791</f>
        <v>-2791</v>
      </c>
    </row>
    <row r="383" spans="1:3" x14ac:dyDescent="0.55000000000000004">
      <c r="A383" s="1">
        <v>39386</v>
      </c>
      <c r="B383">
        <f>999.439</f>
        <v>999.43899999999996</v>
      </c>
      <c r="C383">
        <f>-3314</f>
        <v>-3314</v>
      </c>
    </row>
    <row r="384" spans="1:3" x14ac:dyDescent="0.55000000000000004">
      <c r="A384" s="1">
        <v>39416</v>
      </c>
      <c r="B384">
        <f>784.393</f>
        <v>784.39300000000003</v>
      </c>
      <c r="C384">
        <f>-2395</f>
        <v>-2395</v>
      </c>
    </row>
    <row r="385" spans="1:3" x14ac:dyDescent="0.55000000000000004">
      <c r="A385" s="1">
        <v>39447</v>
      </c>
      <c r="B385">
        <f>866.944</f>
        <v>866.94399999999996</v>
      </c>
      <c r="C385">
        <f>-2797</f>
        <v>-2797</v>
      </c>
    </row>
    <row r="386" spans="1:3" x14ac:dyDescent="0.55000000000000004">
      <c r="A386" s="1">
        <v>39478</v>
      </c>
      <c r="B386">
        <f>-106.312</f>
        <v>-106.312</v>
      </c>
      <c r="C386">
        <f>-2743</f>
        <v>-2743</v>
      </c>
    </row>
    <row r="387" spans="1:3" x14ac:dyDescent="0.55000000000000004">
      <c r="A387" s="1">
        <v>39507</v>
      </c>
      <c r="B387">
        <f>935.821</f>
        <v>935.82100000000003</v>
      </c>
      <c r="C387">
        <f>-3820</f>
        <v>-3820</v>
      </c>
    </row>
    <row r="388" spans="1:3" x14ac:dyDescent="0.55000000000000004">
      <c r="A388" s="1">
        <v>39538</v>
      </c>
      <c r="B388">
        <f>1096.181</f>
        <v>1096.181</v>
      </c>
      <c r="C388">
        <f>-3001</f>
        <v>-3001</v>
      </c>
    </row>
    <row r="389" spans="1:3" x14ac:dyDescent="0.55000000000000004">
      <c r="A389" s="1">
        <v>39568</v>
      </c>
      <c r="B389">
        <f>458.728</f>
        <v>458.72800000000001</v>
      </c>
      <c r="C389">
        <f>-1514</f>
        <v>-1514</v>
      </c>
    </row>
    <row r="390" spans="1:3" x14ac:dyDescent="0.55000000000000004">
      <c r="A390" s="1">
        <v>39599</v>
      </c>
      <c r="B390">
        <f>341.109</f>
        <v>341.10899999999998</v>
      </c>
      <c r="C390">
        <f>-2104</f>
        <v>-2104</v>
      </c>
    </row>
    <row r="391" spans="1:3" x14ac:dyDescent="0.55000000000000004">
      <c r="A391" s="1">
        <v>39629</v>
      </c>
      <c r="B391">
        <f>104.1</f>
        <v>104.1</v>
      </c>
      <c r="C391">
        <f>-1745</f>
        <v>-1745</v>
      </c>
    </row>
    <row r="392" spans="1:3" x14ac:dyDescent="0.55000000000000004">
      <c r="A392" s="1">
        <v>39660</v>
      </c>
      <c r="B392">
        <f>81.917</f>
        <v>81.917000000000002</v>
      </c>
      <c r="C392">
        <f>-1043</f>
        <v>-1043</v>
      </c>
    </row>
    <row r="393" spans="1:3" x14ac:dyDescent="0.55000000000000004">
      <c r="A393" s="1">
        <v>39691</v>
      </c>
      <c r="B393">
        <f>-314.232</f>
        <v>-314.23200000000003</v>
      </c>
      <c r="C393">
        <f>80</f>
        <v>80</v>
      </c>
    </row>
    <row r="394" spans="1:3" x14ac:dyDescent="0.55000000000000004">
      <c r="A394" s="1">
        <v>39721</v>
      </c>
      <c r="B394">
        <f>90.97</f>
        <v>90.97</v>
      </c>
      <c r="C394">
        <f>289</f>
        <v>289</v>
      </c>
    </row>
    <row r="395" spans="1:3" x14ac:dyDescent="0.55000000000000004">
      <c r="A395" s="1">
        <v>39752</v>
      </c>
      <c r="B395">
        <f>-75.214</f>
        <v>-75.213999999999999</v>
      </c>
      <c r="C395">
        <f>2386</f>
        <v>2386</v>
      </c>
    </row>
    <row r="396" spans="1:3" x14ac:dyDescent="0.55000000000000004">
      <c r="A396" s="1">
        <v>39782</v>
      </c>
      <c r="B396">
        <f>-227.504</f>
        <v>-227.50399999999999</v>
      </c>
      <c r="C396">
        <f>280</f>
        <v>280</v>
      </c>
    </row>
    <row r="397" spans="1:3" x14ac:dyDescent="0.55000000000000004">
      <c r="A397" s="1">
        <v>39813</v>
      </c>
      <c r="B397">
        <f>-322.227</f>
        <v>-322.22699999999998</v>
      </c>
      <c r="C397">
        <f>-649</f>
        <v>-649</v>
      </c>
    </row>
    <row r="398" spans="1:3" x14ac:dyDescent="0.55000000000000004">
      <c r="A398" s="1">
        <v>39844</v>
      </c>
      <c r="B398">
        <f>-967.937</f>
        <v>-967.93700000000001</v>
      </c>
      <c r="C398">
        <f>303</f>
        <v>303</v>
      </c>
    </row>
    <row r="399" spans="1:3" x14ac:dyDescent="0.55000000000000004">
      <c r="A399" s="1">
        <v>39872</v>
      </c>
      <c r="B399">
        <f>70.848</f>
        <v>70.847999999999999</v>
      </c>
      <c r="C399">
        <f>2261</f>
        <v>2261</v>
      </c>
    </row>
    <row r="400" spans="1:3" x14ac:dyDescent="0.55000000000000004">
      <c r="A400" s="1">
        <v>39903</v>
      </c>
      <c r="B400">
        <f>-5.407</f>
        <v>-5.407</v>
      </c>
      <c r="C400">
        <f>1961</f>
        <v>1961</v>
      </c>
    </row>
    <row r="401" spans="1:3" x14ac:dyDescent="0.55000000000000004">
      <c r="A401" s="1">
        <v>39933</v>
      </c>
      <c r="B401">
        <f>48.988</f>
        <v>48.988</v>
      </c>
      <c r="C401">
        <f>-359</f>
        <v>-359</v>
      </c>
    </row>
    <row r="402" spans="1:3" x14ac:dyDescent="0.55000000000000004">
      <c r="A402" s="1">
        <v>39964</v>
      </c>
      <c r="B402">
        <f>281.392</f>
        <v>281.392</v>
      </c>
      <c r="C402">
        <f>-1097</f>
        <v>-1097</v>
      </c>
    </row>
    <row r="403" spans="1:3" x14ac:dyDescent="0.55000000000000004">
      <c r="A403" s="1">
        <v>39994</v>
      </c>
      <c r="B403">
        <f>486.991</f>
        <v>486.99099999999999</v>
      </c>
      <c r="C403">
        <f>-1223</f>
        <v>-1223</v>
      </c>
    </row>
    <row r="404" spans="1:3" x14ac:dyDescent="0.55000000000000004">
      <c r="A404" s="1">
        <v>40025</v>
      </c>
      <c r="B404">
        <f>365.668</f>
        <v>365.66800000000001</v>
      </c>
      <c r="C404">
        <f>-1620</f>
        <v>-1620</v>
      </c>
    </row>
    <row r="405" spans="1:3" x14ac:dyDescent="0.55000000000000004">
      <c r="A405" s="1">
        <v>40056</v>
      </c>
      <c r="B405">
        <f>165.218</f>
        <v>165.21799999999999</v>
      </c>
      <c r="C405">
        <f>-1614</f>
        <v>-1614</v>
      </c>
    </row>
    <row r="406" spans="1:3" x14ac:dyDescent="0.55000000000000004">
      <c r="A406" s="1">
        <v>40086</v>
      </c>
      <c r="B406">
        <f>517.629</f>
        <v>517.62900000000002</v>
      </c>
      <c r="C406">
        <f>-1846</f>
        <v>-1846</v>
      </c>
    </row>
    <row r="407" spans="1:3" x14ac:dyDescent="0.55000000000000004">
      <c r="A407" s="1">
        <v>40117</v>
      </c>
      <c r="B407">
        <f>800.06</f>
        <v>800.06</v>
      </c>
      <c r="C407">
        <f>-1985</f>
        <v>-1985</v>
      </c>
    </row>
    <row r="408" spans="1:3" x14ac:dyDescent="0.55000000000000004">
      <c r="A408" s="1">
        <v>40147</v>
      </c>
      <c r="B408">
        <f>365.257</f>
        <v>365.25700000000001</v>
      </c>
      <c r="C408">
        <f>-2338</f>
        <v>-2338</v>
      </c>
    </row>
    <row r="409" spans="1:3" x14ac:dyDescent="0.55000000000000004">
      <c r="A409" s="1">
        <v>40178</v>
      </c>
      <c r="B409">
        <f>542.53</f>
        <v>542.53</v>
      </c>
      <c r="C409">
        <f>-2280</f>
        <v>-2280</v>
      </c>
    </row>
    <row r="410" spans="1:3" x14ac:dyDescent="0.55000000000000004">
      <c r="A410" s="1">
        <v>40209</v>
      </c>
      <c r="B410">
        <f>43.082</f>
        <v>43.082000000000001</v>
      </c>
      <c r="C410">
        <f>-1400</f>
        <v>-1400</v>
      </c>
    </row>
    <row r="411" spans="1:3" x14ac:dyDescent="0.55000000000000004">
      <c r="A411" s="1">
        <v>40237</v>
      </c>
      <c r="B411">
        <f>638.278</f>
        <v>638.27800000000002</v>
      </c>
      <c r="C411">
        <f>-1422</f>
        <v>-1422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8B8C-04E0-4737-BF95-BFFF8E11895A}">
  <dimension ref="A1:C411"/>
  <sheetViews>
    <sheetView tabSelected="1" workbookViewId="0">
      <selection sqref="A1:C41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27790</v>
      </c>
      <c r="B2">
        <v>-347.31799999999998</v>
      </c>
      <c r="C2">
        <v>40</v>
      </c>
    </row>
    <row r="3" spans="1:3" x14ac:dyDescent="0.55000000000000004">
      <c r="A3">
        <v>27819</v>
      </c>
      <c r="B3">
        <v>11.792999999999999</v>
      </c>
      <c r="C3">
        <v>43</v>
      </c>
    </row>
    <row r="4" spans="1:3" x14ac:dyDescent="0.55000000000000004">
      <c r="A4">
        <v>27850</v>
      </c>
      <c r="B4">
        <v>205.95599999999999</v>
      </c>
      <c r="C4">
        <v>79</v>
      </c>
    </row>
    <row r="5" spans="1:3" x14ac:dyDescent="0.55000000000000004">
      <c r="A5">
        <v>27880</v>
      </c>
      <c r="B5">
        <v>63.584000000000003</v>
      </c>
      <c r="C5">
        <v>174</v>
      </c>
    </row>
    <row r="6" spans="1:3" x14ac:dyDescent="0.55000000000000004">
      <c r="A6">
        <v>27911</v>
      </c>
      <c r="B6">
        <v>7.2779999999999996</v>
      </c>
      <c r="C6">
        <v>-70</v>
      </c>
    </row>
    <row r="7" spans="1:3" x14ac:dyDescent="0.55000000000000004">
      <c r="A7">
        <v>27941</v>
      </c>
      <c r="B7">
        <v>85.03</v>
      </c>
      <c r="C7">
        <v>107</v>
      </c>
    </row>
    <row r="8" spans="1:3" x14ac:dyDescent="0.55000000000000004">
      <c r="A8">
        <v>27972</v>
      </c>
      <c r="B8">
        <v>84.191000000000003</v>
      </c>
      <c r="C8">
        <v>-13</v>
      </c>
    </row>
    <row r="9" spans="1:3" x14ac:dyDescent="0.55000000000000004">
      <c r="A9">
        <v>28003</v>
      </c>
      <c r="B9">
        <v>-22.140999999999998</v>
      </c>
      <c r="C9">
        <v>-74</v>
      </c>
    </row>
    <row r="10" spans="1:3" x14ac:dyDescent="0.55000000000000004">
      <c r="A10">
        <v>28033</v>
      </c>
      <c r="B10">
        <v>145.702</v>
      </c>
      <c r="C10">
        <v>39</v>
      </c>
    </row>
    <row r="11" spans="1:3" x14ac:dyDescent="0.55000000000000004">
      <c r="A11">
        <v>28064</v>
      </c>
      <c r="B11">
        <v>122.541</v>
      </c>
      <c r="C11">
        <v>5</v>
      </c>
    </row>
    <row r="12" spans="1:3" x14ac:dyDescent="0.55000000000000004">
      <c r="A12">
        <v>28094</v>
      </c>
      <c r="B12">
        <v>-46.552</v>
      </c>
      <c r="C12">
        <v>-82</v>
      </c>
    </row>
    <row r="13" spans="1:3" x14ac:dyDescent="0.55000000000000004">
      <c r="A13">
        <v>28125</v>
      </c>
      <c r="B13">
        <v>395.387</v>
      </c>
      <c r="C13">
        <v>-276</v>
      </c>
    </row>
    <row r="14" spans="1:3" x14ac:dyDescent="0.55000000000000004">
      <c r="A14">
        <v>28156</v>
      </c>
      <c r="B14">
        <v>-267.74400000000003</v>
      </c>
      <c r="C14">
        <v>188</v>
      </c>
    </row>
    <row r="15" spans="1:3" x14ac:dyDescent="0.55000000000000004">
      <c r="A15">
        <v>28184</v>
      </c>
      <c r="B15">
        <v>173.43899999999999</v>
      </c>
      <c r="C15">
        <v>-140</v>
      </c>
    </row>
    <row r="16" spans="1:3" x14ac:dyDescent="0.55000000000000004">
      <c r="A16">
        <v>28215</v>
      </c>
      <c r="B16">
        <v>214.90899999999999</v>
      </c>
      <c r="C16">
        <v>58</v>
      </c>
    </row>
    <row r="17" spans="1:3" x14ac:dyDescent="0.55000000000000004">
      <c r="A17">
        <v>28245</v>
      </c>
      <c r="B17">
        <v>304.03699999999998</v>
      </c>
      <c r="C17">
        <v>-44</v>
      </c>
    </row>
    <row r="18" spans="1:3" x14ac:dyDescent="0.55000000000000004">
      <c r="A18">
        <v>28276</v>
      </c>
      <c r="B18">
        <v>-22.212</v>
      </c>
      <c r="C18">
        <v>71</v>
      </c>
    </row>
    <row r="19" spans="1:3" x14ac:dyDescent="0.55000000000000004">
      <c r="A19">
        <v>28306</v>
      </c>
      <c r="B19">
        <v>226.786</v>
      </c>
      <c r="C19">
        <v>-109</v>
      </c>
    </row>
    <row r="20" spans="1:3" x14ac:dyDescent="0.55000000000000004">
      <c r="A20">
        <v>28337</v>
      </c>
      <c r="B20">
        <v>386.54399999999998</v>
      </c>
      <c r="C20">
        <v>-109</v>
      </c>
    </row>
    <row r="21" spans="1:3" x14ac:dyDescent="0.55000000000000004">
      <c r="A21">
        <v>28368</v>
      </c>
      <c r="B21">
        <v>116.22199999999999</v>
      </c>
      <c r="C21">
        <v>-32</v>
      </c>
    </row>
    <row r="22" spans="1:3" x14ac:dyDescent="0.55000000000000004">
      <c r="A22">
        <v>28398</v>
      </c>
      <c r="B22">
        <v>283.18299999999999</v>
      </c>
      <c r="C22">
        <v>-31</v>
      </c>
    </row>
    <row r="23" spans="1:3" x14ac:dyDescent="0.55000000000000004">
      <c r="A23">
        <v>28429</v>
      </c>
      <c r="B23">
        <v>316.64800000000002</v>
      </c>
      <c r="C23">
        <v>-79</v>
      </c>
    </row>
    <row r="24" spans="1:3" x14ac:dyDescent="0.55000000000000004">
      <c r="A24">
        <v>28459</v>
      </c>
      <c r="B24">
        <v>254.13200000000001</v>
      </c>
      <c r="C24">
        <v>28</v>
      </c>
    </row>
    <row r="25" spans="1:3" x14ac:dyDescent="0.55000000000000004">
      <c r="A25">
        <v>28490</v>
      </c>
      <c r="B25">
        <v>530.34699999999998</v>
      </c>
      <c r="C25">
        <v>-1</v>
      </c>
    </row>
    <row r="26" spans="1:3" x14ac:dyDescent="0.55000000000000004">
      <c r="A26">
        <v>28521</v>
      </c>
      <c r="B26">
        <v>-79.688000000000002</v>
      </c>
      <c r="C26">
        <v>-152</v>
      </c>
    </row>
    <row r="27" spans="1:3" x14ac:dyDescent="0.55000000000000004">
      <c r="A27">
        <v>28549</v>
      </c>
      <c r="B27">
        <v>395.46300000000002</v>
      </c>
      <c r="C27">
        <v>-93</v>
      </c>
    </row>
    <row r="28" spans="1:3" x14ac:dyDescent="0.55000000000000004">
      <c r="A28">
        <v>28580</v>
      </c>
      <c r="B28">
        <v>570.41999999999996</v>
      </c>
      <c r="C28">
        <v>-142</v>
      </c>
    </row>
    <row r="29" spans="1:3" x14ac:dyDescent="0.55000000000000004">
      <c r="A29">
        <v>28610</v>
      </c>
      <c r="B29">
        <v>355.995</v>
      </c>
      <c r="C29">
        <v>-122</v>
      </c>
    </row>
    <row r="30" spans="1:3" x14ac:dyDescent="0.55000000000000004">
      <c r="A30">
        <v>28641</v>
      </c>
      <c r="B30">
        <v>132.898</v>
      </c>
      <c r="C30">
        <v>-161</v>
      </c>
    </row>
    <row r="31" spans="1:3" x14ac:dyDescent="0.55000000000000004">
      <c r="A31">
        <v>28671</v>
      </c>
      <c r="B31">
        <v>524.68700000000001</v>
      </c>
      <c r="C31">
        <v>-98</v>
      </c>
    </row>
    <row r="32" spans="1:3" x14ac:dyDescent="0.55000000000000004">
      <c r="A32">
        <v>28702</v>
      </c>
      <c r="B32">
        <v>422.13600000000002</v>
      </c>
      <c r="C32">
        <v>-131</v>
      </c>
    </row>
    <row r="33" spans="1:3" x14ac:dyDescent="0.55000000000000004">
      <c r="A33">
        <v>28733</v>
      </c>
      <c r="B33">
        <v>236.40299999999999</v>
      </c>
      <c r="C33">
        <v>-204</v>
      </c>
    </row>
    <row r="34" spans="1:3" x14ac:dyDescent="0.55000000000000004">
      <c r="A34">
        <v>28763</v>
      </c>
      <c r="B34">
        <v>398.39</v>
      </c>
      <c r="C34">
        <v>-195</v>
      </c>
    </row>
    <row r="35" spans="1:3" x14ac:dyDescent="0.55000000000000004">
      <c r="A35">
        <v>28794</v>
      </c>
      <c r="B35">
        <v>279.03899999999999</v>
      </c>
      <c r="C35">
        <v>-222</v>
      </c>
    </row>
    <row r="36" spans="1:3" x14ac:dyDescent="0.55000000000000004">
      <c r="A36">
        <v>28824</v>
      </c>
      <c r="B36">
        <v>204.81100000000001</v>
      </c>
      <c r="C36">
        <v>-160</v>
      </c>
    </row>
    <row r="37" spans="1:3" x14ac:dyDescent="0.55000000000000004">
      <c r="A37">
        <v>28855</v>
      </c>
      <c r="B37">
        <v>387.65499999999997</v>
      </c>
      <c r="C37">
        <v>-197</v>
      </c>
    </row>
    <row r="38" spans="1:3" x14ac:dyDescent="0.55000000000000004">
      <c r="A38">
        <v>28886</v>
      </c>
      <c r="B38">
        <v>-283.8</v>
      </c>
      <c r="C38">
        <v>-10</v>
      </c>
    </row>
    <row r="39" spans="1:3" x14ac:dyDescent="0.55000000000000004">
      <c r="A39">
        <v>28914</v>
      </c>
      <c r="B39">
        <v>72.295000000000002</v>
      </c>
      <c r="C39">
        <v>-53</v>
      </c>
    </row>
    <row r="40" spans="1:3" x14ac:dyDescent="0.55000000000000004">
      <c r="A40">
        <v>28945</v>
      </c>
      <c r="B40">
        <v>195.69300000000001</v>
      </c>
      <c r="C40">
        <v>-74</v>
      </c>
    </row>
    <row r="41" spans="1:3" x14ac:dyDescent="0.55000000000000004">
      <c r="A41">
        <v>28975</v>
      </c>
      <c r="B41">
        <v>-79.789000000000001</v>
      </c>
      <c r="C41">
        <v>-36</v>
      </c>
    </row>
    <row r="42" spans="1:3" x14ac:dyDescent="0.55000000000000004">
      <c r="A42">
        <v>29006</v>
      </c>
      <c r="B42">
        <v>-176.39099999999999</v>
      </c>
      <c r="C42">
        <v>14</v>
      </c>
    </row>
    <row r="43" spans="1:3" x14ac:dyDescent="0.55000000000000004">
      <c r="A43">
        <v>29036</v>
      </c>
      <c r="B43">
        <v>52.573</v>
      </c>
      <c r="C43">
        <v>-81</v>
      </c>
    </row>
    <row r="44" spans="1:3" x14ac:dyDescent="0.55000000000000004">
      <c r="A44">
        <v>29067</v>
      </c>
      <c r="B44">
        <v>-50.994</v>
      </c>
      <c r="C44">
        <v>59</v>
      </c>
    </row>
    <row r="45" spans="1:3" x14ac:dyDescent="0.55000000000000004">
      <c r="A45">
        <v>29098</v>
      </c>
      <c r="B45">
        <v>-361.32900000000001</v>
      </c>
      <c r="C45">
        <v>-53</v>
      </c>
    </row>
    <row r="46" spans="1:3" x14ac:dyDescent="0.55000000000000004">
      <c r="A46">
        <v>29128</v>
      </c>
      <c r="B46">
        <v>-164.77799999999999</v>
      </c>
      <c r="C46">
        <v>164</v>
      </c>
    </row>
    <row r="47" spans="1:3" x14ac:dyDescent="0.55000000000000004">
      <c r="A47">
        <v>29159</v>
      </c>
      <c r="B47">
        <v>-316.09500000000003</v>
      </c>
      <c r="C47">
        <v>207</v>
      </c>
    </row>
    <row r="48" spans="1:3" x14ac:dyDescent="0.55000000000000004">
      <c r="A48">
        <v>29189</v>
      </c>
      <c r="B48">
        <v>-526.65899999999999</v>
      </c>
      <c r="C48">
        <v>141</v>
      </c>
    </row>
    <row r="49" spans="1:3" x14ac:dyDescent="0.55000000000000004">
      <c r="A49">
        <v>29220</v>
      </c>
      <c r="B49">
        <v>-74.537999999999997</v>
      </c>
      <c r="C49">
        <v>33</v>
      </c>
    </row>
    <row r="50" spans="1:3" x14ac:dyDescent="0.55000000000000004">
      <c r="A50">
        <v>29251</v>
      </c>
      <c r="B50">
        <v>-824.83699999999999</v>
      </c>
      <c r="C50">
        <v>-92</v>
      </c>
    </row>
    <row r="51" spans="1:3" x14ac:dyDescent="0.55000000000000004">
      <c r="A51">
        <v>29280</v>
      </c>
      <c r="B51">
        <v>-336.416</v>
      </c>
      <c r="C51">
        <v>138</v>
      </c>
    </row>
    <row r="52" spans="1:3" x14ac:dyDescent="0.55000000000000004">
      <c r="A52">
        <v>29311</v>
      </c>
      <c r="B52">
        <v>-268.59399999999999</v>
      </c>
      <c r="C52">
        <v>57</v>
      </c>
    </row>
    <row r="53" spans="1:3" x14ac:dyDescent="0.55000000000000004">
      <c r="A53">
        <v>29341</v>
      </c>
      <c r="B53">
        <v>-508.32799999999997</v>
      </c>
      <c r="C53">
        <v>149</v>
      </c>
    </row>
    <row r="54" spans="1:3" x14ac:dyDescent="0.55000000000000004">
      <c r="A54">
        <v>29372</v>
      </c>
      <c r="B54">
        <v>-453.59100000000001</v>
      </c>
      <c r="C54">
        <v>-185</v>
      </c>
    </row>
    <row r="55" spans="1:3" x14ac:dyDescent="0.55000000000000004">
      <c r="A55">
        <v>29402</v>
      </c>
      <c r="B55">
        <v>-229.917</v>
      </c>
      <c r="C55">
        <v>138</v>
      </c>
    </row>
    <row r="56" spans="1:3" x14ac:dyDescent="0.55000000000000004">
      <c r="A56">
        <v>29433</v>
      </c>
      <c r="B56">
        <v>-213.45099999999999</v>
      </c>
      <c r="C56">
        <v>-148</v>
      </c>
    </row>
    <row r="57" spans="1:3" x14ac:dyDescent="0.55000000000000004">
      <c r="A57">
        <v>29464</v>
      </c>
      <c r="B57">
        <v>-182.095</v>
      </c>
      <c r="C57">
        <v>-266</v>
      </c>
    </row>
    <row r="58" spans="1:3" x14ac:dyDescent="0.55000000000000004">
      <c r="A58">
        <v>29494</v>
      </c>
      <c r="B58">
        <v>191.41300000000001</v>
      </c>
      <c r="C58">
        <v>-248</v>
      </c>
    </row>
    <row r="59" spans="1:3" x14ac:dyDescent="0.55000000000000004">
      <c r="A59">
        <v>29525</v>
      </c>
      <c r="B59">
        <v>-65.587999999999994</v>
      </c>
      <c r="C59">
        <v>-296</v>
      </c>
    </row>
    <row r="60" spans="1:3" x14ac:dyDescent="0.55000000000000004">
      <c r="A60">
        <v>29555</v>
      </c>
      <c r="B60">
        <v>-49.866999999999997</v>
      </c>
      <c r="C60">
        <v>-75</v>
      </c>
    </row>
    <row r="61" spans="1:3" x14ac:dyDescent="0.55000000000000004">
      <c r="A61">
        <v>29586</v>
      </c>
      <c r="B61">
        <v>328.41800000000001</v>
      </c>
      <c r="C61">
        <v>-273</v>
      </c>
    </row>
    <row r="62" spans="1:3" x14ac:dyDescent="0.55000000000000004">
      <c r="A62">
        <v>29617</v>
      </c>
      <c r="B62">
        <v>-511.928</v>
      </c>
      <c r="C62">
        <v>84</v>
      </c>
    </row>
    <row r="63" spans="1:3" x14ac:dyDescent="0.55000000000000004">
      <c r="A63">
        <v>29645</v>
      </c>
      <c r="B63">
        <v>61.027999999999999</v>
      </c>
      <c r="C63">
        <v>-296</v>
      </c>
    </row>
    <row r="64" spans="1:3" x14ac:dyDescent="0.55000000000000004">
      <c r="A64">
        <v>29676</v>
      </c>
      <c r="B64">
        <v>215.62700000000001</v>
      </c>
      <c r="C64">
        <v>-463</v>
      </c>
    </row>
    <row r="65" spans="1:3" x14ac:dyDescent="0.55000000000000004">
      <c r="A65">
        <v>29706</v>
      </c>
      <c r="B65">
        <v>94.265000000000001</v>
      </c>
      <c r="C65">
        <v>-278</v>
      </c>
    </row>
    <row r="66" spans="1:3" x14ac:dyDescent="0.55000000000000004">
      <c r="A66">
        <v>29737</v>
      </c>
      <c r="B66">
        <v>1.1279999999999999</v>
      </c>
      <c r="C66">
        <v>-136</v>
      </c>
    </row>
    <row r="67" spans="1:3" x14ac:dyDescent="0.55000000000000004">
      <c r="A67">
        <v>29767</v>
      </c>
      <c r="B67">
        <v>327.94200000000001</v>
      </c>
      <c r="C67">
        <v>-372</v>
      </c>
    </row>
    <row r="68" spans="1:3" x14ac:dyDescent="0.55000000000000004">
      <c r="A68">
        <v>29798</v>
      </c>
      <c r="B68">
        <v>342.863</v>
      </c>
      <c r="C68">
        <v>-574</v>
      </c>
    </row>
    <row r="69" spans="1:3" x14ac:dyDescent="0.55000000000000004">
      <c r="A69">
        <v>29829</v>
      </c>
      <c r="B69">
        <v>173.952</v>
      </c>
      <c r="C69">
        <v>-304</v>
      </c>
    </row>
    <row r="70" spans="1:3" x14ac:dyDescent="0.55000000000000004">
      <c r="A70">
        <v>29859</v>
      </c>
      <c r="B70">
        <v>531.82600000000002</v>
      </c>
      <c r="C70">
        <v>-277</v>
      </c>
    </row>
    <row r="71" spans="1:3" x14ac:dyDescent="0.55000000000000004">
      <c r="A71">
        <v>29890</v>
      </c>
      <c r="B71">
        <v>485.83199999999999</v>
      </c>
      <c r="C71">
        <v>-743</v>
      </c>
    </row>
    <row r="72" spans="1:3" x14ac:dyDescent="0.55000000000000004">
      <c r="A72">
        <v>29920</v>
      </c>
      <c r="B72">
        <v>-38.445999999999998</v>
      </c>
      <c r="C72">
        <v>-526</v>
      </c>
    </row>
    <row r="73" spans="1:3" x14ac:dyDescent="0.55000000000000004">
      <c r="A73">
        <v>29951</v>
      </c>
      <c r="B73">
        <v>320.74799999999999</v>
      </c>
      <c r="C73">
        <v>-465</v>
      </c>
    </row>
    <row r="74" spans="1:3" x14ac:dyDescent="0.55000000000000004">
      <c r="A74">
        <v>29982</v>
      </c>
      <c r="B74">
        <v>-408.01400000000001</v>
      </c>
      <c r="C74">
        <v>-568</v>
      </c>
    </row>
    <row r="75" spans="1:3" x14ac:dyDescent="0.55000000000000004">
      <c r="A75">
        <v>30010</v>
      </c>
      <c r="B75">
        <v>81.677000000000007</v>
      </c>
      <c r="C75">
        <v>-571</v>
      </c>
    </row>
    <row r="76" spans="1:3" x14ac:dyDescent="0.55000000000000004">
      <c r="A76">
        <v>30041</v>
      </c>
      <c r="B76">
        <v>203.179</v>
      </c>
      <c r="C76">
        <v>-631</v>
      </c>
    </row>
    <row r="77" spans="1:3" x14ac:dyDescent="0.55000000000000004">
      <c r="A77">
        <v>30071</v>
      </c>
      <c r="B77">
        <v>121.37</v>
      </c>
      <c r="C77">
        <v>-630</v>
      </c>
    </row>
    <row r="78" spans="1:3" x14ac:dyDescent="0.55000000000000004">
      <c r="A78">
        <v>30102</v>
      </c>
      <c r="B78">
        <v>107.11199999999999</v>
      </c>
      <c r="C78">
        <v>-287</v>
      </c>
    </row>
    <row r="79" spans="1:3" x14ac:dyDescent="0.55000000000000004">
      <c r="A79">
        <v>30132</v>
      </c>
      <c r="B79">
        <v>408.48200000000003</v>
      </c>
      <c r="C79">
        <v>-473</v>
      </c>
    </row>
    <row r="80" spans="1:3" x14ac:dyDescent="0.55000000000000004">
      <c r="A80">
        <v>30163</v>
      </c>
      <c r="B80">
        <v>326.07299999999998</v>
      </c>
      <c r="C80">
        <v>-401</v>
      </c>
    </row>
    <row r="81" spans="1:3" x14ac:dyDescent="0.55000000000000004">
      <c r="A81">
        <v>30194</v>
      </c>
      <c r="B81">
        <v>-4.7309999999999999</v>
      </c>
      <c r="C81">
        <v>-516</v>
      </c>
    </row>
    <row r="82" spans="1:3" x14ac:dyDescent="0.55000000000000004">
      <c r="A82">
        <v>30224</v>
      </c>
      <c r="B82">
        <v>412.32600000000002</v>
      </c>
      <c r="C82">
        <v>-217</v>
      </c>
    </row>
    <row r="83" spans="1:3" x14ac:dyDescent="0.55000000000000004">
      <c r="A83">
        <v>30255</v>
      </c>
      <c r="B83">
        <v>258.66000000000003</v>
      </c>
      <c r="C83">
        <v>-426</v>
      </c>
    </row>
    <row r="84" spans="1:3" x14ac:dyDescent="0.55000000000000004">
      <c r="A84">
        <v>30285</v>
      </c>
      <c r="B84">
        <v>-116.03400000000001</v>
      </c>
      <c r="C84">
        <v>-292</v>
      </c>
    </row>
    <row r="85" spans="1:3" x14ac:dyDescent="0.55000000000000004">
      <c r="A85">
        <v>30316</v>
      </c>
      <c r="B85">
        <v>386.09699999999998</v>
      </c>
      <c r="C85">
        <v>-250</v>
      </c>
    </row>
    <row r="86" spans="1:3" x14ac:dyDescent="0.55000000000000004">
      <c r="A86">
        <v>30347</v>
      </c>
      <c r="B86">
        <v>-409.79500000000002</v>
      </c>
      <c r="C86">
        <v>-347</v>
      </c>
    </row>
    <row r="87" spans="1:3" x14ac:dyDescent="0.55000000000000004">
      <c r="A87">
        <v>30375</v>
      </c>
      <c r="B87">
        <v>333.697</v>
      </c>
      <c r="C87">
        <v>-332</v>
      </c>
    </row>
    <row r="88" spans="1:3" x14ac:dyDescent="0.55000000000000004">
      <c r="A88">
        <v>30406</v>
      </c>
      <c r="B88">
        <v>482.74299999999999</v>
      </c>
      <c r="C88">
        <v>-367</v>
      </c>
    </row>
    <row r="89" spans="1:3" x14ac:dyDescent="0.55000000000000004">
      <c r="A89">
        <v>30436</v>
      </c>
      <c r="B89">
        <v>484.072</v>
      </c>
      <c r="C89">
        <v>-237</v>
      </c>
    </row>
    <row r="90" spans="1:3" x14ac:dyDescent="0.55000000000000004">
      <c r="A90">
        <v>30467</v>
      </c>
      <c r="B90">
        <v>422.625</v>
      </c>
      <c r="C90">
        <v>-160</v>
      </c>
    </row>
    <row r="91" spans="1:3" x14ac:dyDescent="0.55000000000000004">
      <c r="A91">
        <v>30497</v>
      </c>
      <c r="B91">
        <v>465.86500000000001</v>
      </c>
      <c r="C91">
        <v>-345</v>
      </c>
    </row>
    <row r="92" spans="1:3" x14ac:dyDescent="0.55000000000000004">
      <c r="A92">
        <v>30528</v>
      </c>
      <c r="B92">
        <v>684.33600000000001</v>
      </c>
      <c r="C92">
        <v>-327</v>
      </c>
    </row>
    <row r="93" spans="1:3" x14ac:dyDescent="0.55000000000000004">
      <c r="A93">
        <v>30559</v>
      </c>
      <c r="B93">
        <v>407.38299999999998</v>
      </c>
      <c r="C93">
        <v>-307</v>
      </c>
    </row>
    <row r="94" spans="1:3" x14ac:dyDescent="0.55000000000000004">
      <c r="A94">
        <v>30589</v>
      </c>
      <c r="B94">
        <v>584.76499999999999</v>
      </c>
      <c r="C94">
        <v>-146</v>
      </c>
    </row>
    <row r="95" spans="1:3" x14ac:dyDescent="0.55000000000000004">
      <c r="A95">
        <v>30620</v>
      </c>
      <c r="B95">
        <v>480.40899999999999</v>
      </c>
      <c r="C95">
        <v>-217</v>
      </c>
    </row>
    <row r="96" spans="1:3" x14ac:dyDescent="0.55000000000000004">
      <c r="A96">
        <v>30650</v>
      </c>
      <c r="B96">
        <v>279.77499999999998</v>
      </c>
      <c r="C96">
        <v>-95</v>
      </c>
    </row>
    <row r="97" spans="1:3" x14ac:dyDescent="0.55000000000000004">
      <c r="A97">
        <v>30681</v>
      </c>
      <c r="B97">
        <v>678.60900000000004</v>
      </c>
      <c r="C97">
        <v>-76</v>
      </c>
    </row>
    <row r="98" spans="1:3" x14ac:dyDescent="0.55000000000000004">
      <c r="A98">
        <v>30712</v>
      </c>
      <c r="B98">
        <v>-196.59299999999999</v>
      </c>
      <c r="C98">
        <v>-295</v>
      </c>
    </row>
    <row r="99" spans="1:3" x14ac:dyDescent="0.55000000000000004">
      <c r="A99">
        <v>30741</v>
      </c>
      <c r="B99">
        <v>509.74299999999999</v>
      </c>
      <c r="C99">
        <v>-352</v>
      </c>
    </row>
    <row r="100" spans="1:3" x14ac:dyDescent="0.55000000000000004">
      <c r="A100">
        <v>30772</v>
      </c>
      <c r="B100">
        <v>726.46900000000005</v>
      </c>
      <c r="C100">
        <v>-453</v>
      </c>
    </row>
    <row r="101" spans="1:3" x14ac:dyDescent="0.55000000000000004">
      <c r="A101">
        <v>30802</v>
      </c>
      <c r="B101">
        <v>699.54</v>
      </c>
      <c r="C101">
        <v>-184</v>
      </c>
    </row>
    <row r="102" spans="1:3" x14ac:dyDescent="0.55000000000000004">
      <c r="A102">
        <v>30833</v>
      </c>
      <c r="B102">
        <v>425.47399999999999</v>
      </c>
      <c r="C102">
        <v>-485</v>
      </c>
    </row>
    <row r="103" spans="1:3" x14ac:dyDescent="0.55000000000000004">
      <c r="A103">
        <v>30863</v>
      </c>
      <c r="B103">
        <v>929.48400000000004</v>
      </c>
      <c r="C103">
        <v>-377</v>
      </c>
    </row>
    <row r="104" spans="1:3" x14ac:dyDescent="0.55000000000000004">
      <c r="A104">
        <v>30894</v>
      </c>
      <c r="B104">
        <v>760.20799999999997</v>
      </c>
      <c r="C104">
        <v>-523</v>
      </c>
    </row>
    <row r="105" spans="1:3" x14ac:dyDescent="0.55000000000000004">
      <c r="A105">
        <v>30925</v>
      </c>
      <c r="B105">
        <v>270.29700000000003</v>
      </c>
      <c r="C105">
        <v>-348</v>
      </c>
    </row>
    <row r="106" spans="1:3" x14ac:dyDescent="0.55000000000000004">
      <c r="A106">
        <v>30955</v>
      </c>
      <c r="B106">
        <v>1092.873</v>
      </c>
      <c r="C106">
        <v>-540</v>
      </c>
    </row>
    <row r="107" spans="1:3" x14ac:dyDescent="0.55000000000000004">
      <c r="A107">
        <v>30986</v>
      </c>
      <c r="B107">
        <v>886.79</v>
      </c>
      <c r="C107">
        <v>-431</v>
      </c>
    </row>
    <row r="108" spans="1:3" x14ac:dyDescent="0.55000000000000004">
      <c r="A108">
        <v>31016</v>
      </c>
      <c r="B108">
        <v>754.61599999999999</v>
      </c>
      <c r="C108">
        <v>-446</v>
      </c>
    </row>
    <row r="109" spans="1:3" x14ac:dyDescent="0.55000000000000004">
      <c r="A109">
        <v>31047</v>
      </c>
      <c r="B109">
        <v>1145.2670000000001</v>
      </c>
      <c r="C109">
        <v>-505</v>
      </c>
    </row>
    <row r="110" spans="1:3" x14ac:dyDescent="0.55000000000000004">
      <c r="A110">
        <v>31078</v>
      </c>
      <c r="B110">
        <v>124.267</v>
      </c>
      <c r="C110">
        <v>-567</v>
      </c>
    </row>
    <row r="111" spans="1:3" x14ac:dyDescent="0.55000000000000004">
      <c r="A111">
        <v>31106</v>
      </c>
      <c r="B111">
        <v>604.22400000000005</v>
      </c>
      <c r="C111">
        <v>-390</v>
      </c>
    </row>
    <row r="112" spans="1:3" x14ac:dyDescent="0.55000000000000004">
      <c r="A112">
        <v>31137</v>
      </c>
      <c r="B112">
        <v>830.06600000000003</v>
      </c>
      <c r="C112">
        <v>10</v>
      </c>
    </row>
    <row r="113" spans="1:3" x14ac:dyDescent="0.55000000000000004">
      <c r="A113">
        <v>31167</v>
      </c>
      <c r="B113">
        <v>827.22</v>
      </c>
      <c r="C113">
        <v>-405</v>
      </c>
    </row>
    <row r="114" spans="1:3" x14ac:dyDescent="0.55000000000000004">
      <c r="A114">
        <v>31198</v>
      </c>
      <c r="B114">
        <v>849.23</v>
      </c>
      <c r="C114">
        <v>-390</v>
      </c>
    </row>
    <row r="115" spans="1:3" x14ac:dyDescent="0.55000000000000004">
      <c r="A115">
        <v>31228</v>
      </c>
      <c r="B115">
        <v>1255.527</v>
      </c>
      <c r="C115">
        <v>-530</v>
      </c>
    </row>
    <row r="116" spans="1:3" x14ac:dyDescent="0.55000000000000004">
      <c r="A116">
        <v>31259</v>
      </c>
      <c r="B116">
        <v>1126.1559999999999</v>
      </c>
      <c r="C116">
        <v>-538</v>
      </c>
    </row>
    <row r="117" spans="1:3" x14ac:dyDescent="0.55000000000000004">
      <c r="A117">
        <v>31290</v>
      </c>
      <c r="B117">
        <v>830.79499999999996</v>
      </c>
      <c r="C117">
        <v>-627</v>
      </c>
    </row>
    <row r="118" spans="1:3" x14ac:dyDescent="0.55000000000000004">
      <c r="A118">
        <v>31320</v>
      </c>
      <c r="B118">
        <v>1099.808</v>
      </c>
      <c r="C118">
        <v>-780</v>
      </c>
    </row>
    <row r="119" spans="1:3" x14ac:dyDescent="0.55000000000000004">
      <c r="A119">
        <v>31351</v>
      </c>
      <c r="B119">
        <v>974.21400000000006</v>
      </c>
      <c r="C119">
        <v>-614</v>
      </c>
    </row>
    <row r="120" spans="1:3" x14ac:dyDescent="0.55000000000000004">
      <c r="A120">
        <v>31381</v>
      </c>
      <c r="B120">
        <v>1001.552</v>
      </c>
      <c r="C120">
        <v>-678</v>
      </c>
    </row>
    <row r="121" spans="1:3" x14ac:dyDescent="0.55000000000000004">
      <c r="A121">
        <v>31412</v>
      </c>
      <c r="B121">
        <v>1347.6659999999999</v>
      </c>
      <c r="C121">
        <v>-751</v>
      </c>
    </row>
    <row r="122" spans="1:3" x14ac:dyDescent="0.55000000000000004">
      <c r="A122">
        <v>31443</v>
      </c>
      <c r="B122">
        <v>380.05900000000003</v>
      </c>
      <c r="C122">
        <v>-852</v>
      </c>
    </row>
    <row r="123" spans="1:3" x14ac:dyDescent="0.55000000000000004">
      <c r="A123">
        <v>31471</v>
      </c>
      <c r="B123">
        <v>758.495</v>
      </c>
      <c r="C123">
        <v>-483</v>
      </c>
    </row>
    <row r="124" spans="1:3" x14ac:dyDescent="0.55000000000000004">
      <c r="A124">
        <v>31502</v>
      </c>
      <c r="B124">
        <v>1200.7</v>
      </c>
      <c r="C124">
        <v>-884</v>
      </c>
    </row>
    <row r="125" spans="1:3" x14ac:dyDescent="0.55000000000000004">
      <c r="A125">
        <v>31532</v>
      </c>
      <c r="B125">
        <v>1224.9949999999999</v>
      </c>
      <c r="C125">
        <v>-824</v>
      </c>
    </row>
    <row r="126" spans="1:3" x14ac:dyDescent="0.55000000000000004">
      <c r="A126">
        <v>31563</v>
      </c>
      <c r="B126">
        <v>1253.0119999999999</v>
      </c>
      <c r="C126">
        <v>-577</v>
      </c>
    </row>
    <row r="127" spans="1:3" x14ac:dyDescent="0.55000000000000004">
      <c r="A127">
        <v>31593</v>
      </c>
      <c r="B127">
        <v>1241.875</v>
      </c>
      <c r="C127">
        <v>-632</v>
      </c>
    </row>
    <row r="128" spans="1:3" x14ac:dyDescent="0.55000000000000004">
      <c r="A128">
        <v>31624</v>
      </c>
      <c r="B128">
        <v>1330.5709999999999</v>
      </c>
      <c r="C128">
        <v>-465</v>
      </c>
    </row>
    <row r="129" spans="1:3" x14ac:dyDescent="0.55000000000000004">
      <c r="A129">
        <v>31655</v>
      </c>
      <c r="B129">
        <v>1158.9590000000001</v>
      </c>
      <c r="C129">
        <v>-367</v>
      </c>
    </row>
    <row r="130" spans="1:3" x14ac:dyDescent="0.55000000000000004">
      <c r="A130">
        <v>31685</v>
      </c>
      <c r="B130">
        <v>1384.7639999999999</v>
      </c>
      <c r="C130">
        <v>-695</v>
      </c>
    </row>
    <row r="131" spans="1:3" x14ac:dyDescent="0.55000000000000004">
      <c r="A131">
        <v>31716</v>
      </c>
      <c r="B131">
        <v>1198.5450000000001</v>
      </c>
      <c r="C131">
        <v>-519</v>
      </c>
    </row>
    <row r="132" spans="1:3" x14ac:dyDescent="0.55000000000000004">
      <c r="A132">
        <v>31746</v>
      </c>
      <c r="B132">
        <v>1187.1780000000001</v>
      </c>
      <c r="C132">
        <v>-464</v>
      </c>
    </row>
    <row r="133" spans="1:3" x14ac:dyDescent="0.55000000000000004">
      <c r="A133">
        <v>31777</v>
      </c>
      <c r="B133">
        <v>1419.846</v>
      </c>
      <c r="C133">
        <v>-324</v>
      </c>
    </row>
    <row r="134" spans="1:3" x14ac:dyDescent="0.55000000000000004">
      <c r="A134">
        <v>31808</v>
      </c>
      <c r="B134">
        <v>676.75599999999997</v>
      </c>
      <c r="C134">
        <v>-354</v>
      </c>
    </row>
    <row r="135" spans="1:3" x14ac:dyDescent="0.55000000000000004">
      <c r="A135">
        <v>31836</v>
      </c>
      <c r="B135">
        <v>1090.47</v>
      </c>
      <c r="C135">
        <v>-387</v>
      </c>
    </row>
    <row r="136" spans="1:3" x14ac:dyDescent="0.55000000000000004">
      <c r="A136">
        <v>31867</v>
      </c>
      <c r="B136">
        <v>1234.6959999999999</v>
      </c>
      <c r="C136">
        <v>-231</v>
      </c>
    </row>
    <row r="137" spans="1:3" x14ac:dyDescent="0.55000000000000004">
      <c r="A137">
        <v>31897</v>
      </c>
      <c r="B137">
        <v>1104.7619999999999</v>
      </c>
      <c r="C137">
        <v>-262</v>
      </c>
    </row>
    <row r="138" spans="1:3" x14ac:dyDescent="0.55000000000000004">
      <c r="A138">
        <v>31928</v>
      </c>
      <c r="B138">
        <v>899.15200000000004</v>
      </c>
      <c r="C138">
        <v>-265</v>
      </c>
    </row>
    <row r="139" spans="1:3" x14ac:dyDescent="0.55000000000000004">
      <c r="A139">
        <v>31958</v>
      </c>
      <c r="B139">
        <v>942.45600000000002</v>
      </c>
      <c r="C139">
        <v>-318</v>
      </c>
    </row>
    <row r="140" spans="1:3" x14ac:dyDescent="0.55000000000000004">
      <c r="A140">
        <v>31989</v>
      </c>
      <c r="B140">
        <v>1027.027</v>
      </c>
      <c r="C140">
        <v>-364</v>
      </c>
    </row>
    <row r="141" spans="1:3" x14ac:dyDescent="0.55000000000000004">
      <c r="A141">
        <v>32020</v>
      </c>
      <c r="B141">
        <v>776.25099999999998</v>
      </c>
      <c r="C141">
        <v>-34</v>
      </c>
    </row>
    <row r="142" spans="1:3" x14ac:dyDescent="0.55000000000000004">
      <c r="A142">
        <v>32050</v>
      </c>
      <c r="B142">
        <v>1060.2159999999999</v>
      </c>
      <c r="C142">
        <v>-211</v>
      </c>
    </row>
    <row r="143" spans="1:3" x14ac:dyDescent="0.55000000000000004">
      <c r="A143">
        <v>32081</v>
      </c>
      <c r="B143">
        <v>980.83500000000004</v>
      </c>
      <c r="C143">
        <v>-226</v>
      </c>
    </row>
    <row r="144" spans="1:3" x14ac:dyDescent="0.55000000000000004">
      <c r="A144">
        <v>32111</v>
      </c>
      <c r="B144">
        <v>653.56200000000001</v>
      </c>
      <c r="C144">
        <v>109</v>
      </c>
    </row>
    <row r="145" spans="1:3" x14ac:dyDescent="0.55000000000000004">
      <c r="A145">
        <v>32142</v>
      </c>
      <c r="B145">
        <v>1132.097</v>
      </c>
      <c r="C145">
        <v>-416</v>
      </c>
    </row>
    <row r="146" spans="1:3" x14ac:dyDescent="0.55000000000000004">
      <c r="A146">
        <v>32173</v>
      </c>
      <c r="B146">
        <v>391.44900000000001</v>
      </c>
      <c r="C146">
        <v>344</v>
      </c>
    </row>
    <row r="147" spans="1:3" x14ac:dyDescent="0.55000000000000004">
      <c r="A147">
        <v>32202</v>
      </c>
      <c r="B147">
        <v>675.29200000000003</v>
      </c>
      <c r="C147">
        <v>-132</v>
      </c>
    </row>
    <row r="148" spans="1:3" x14ac:dyDescent="0.55000000000000004">
      <c r="A148">
        <v>32233</v>
      </c>
      <c r="B148">
        <v>958.54499999999996</v>
      </c>
      <c r="C148">
        <v>-228</v>
      </c>
    </row>
    <row r="149" spans="1:3" x14ac:dyDescent="0.55000000000000004">
      <c r="A149">
        <v>32263</v>
      </c>
      <c r="B149">
        <v>853.63800000000003</v>
      </c>
      <c r="C149">
        <v>-422</v>
      </c>
    </row>
    <row r="150" spans="1:3" x14ac:dyDescent="0.55000000000000004">
      <c r="A150">
        <v>32294</v>
      </c>
      <c r="B150">
        <v>646.94600000000003</v>
      </c>
      <c r="C150">
        <v>-260</v>
      </c>
    </row>
    <row r="151" spans="1:3" x14ac:dyDescent="0.55000000000000004">
      <c r="A151">
        <v>32324</v>
      </c>
      <c r="B151">
        <v>745.07399999999996</v>
      </c>
      <c r="C151">
        <v>-308</v>
      </c>
    </row>
    <row r="152" spans="1:3" x14ac:dyDescent="0.55000000000000004">
      <c r="A152">
        <v>32355</v>
      </c>
      <c r="B152">
        <v>941.38900000000001</v>
      </c>
      <c r="C152">
        <v>-407</v>
      </c>
    </row>
    <row r="153" spans="1:3" x14ac:dyDescent="0.55000000000000004">
      <c r="A153">
        <v>32386</v>
      </c>
      <c r="B153">
        <v>662.15200000000004</v>
      </c>
      <c r="C153">
        <v>-270</v>
      </c>
    </row>
    <row r="154" spans="1:3" x14ac:dyDescent="0.55000000000000004">
      <c r="A154">
        <v>32416</v>
      </c>
      <c r="B154">
        <v>1040.521</v>
      </c>
      <c r="C154">
        <v>-118</v>
      </c>
    </row>
    <row r="155" spans="1:3" x14ac:dyDescent="0.55000000000000004">
      <c r="A155">
        <v>32447</v>
      </c>
      <c r="B155">
        <v>1005.647</v>
      </c>
      <c r="C155">
        <v>-674</v>
      </c>
    </row>
    <row r="156" spans="1:3" x14ac:dyDescent="0.55000000000000004">
      <c r="A156">
        <v>32477</v>
      </c>
      <c r="B156">
        <v>821.41099999999994</v>
      </c>
      <c r="C156">
        <v>-588</v>
      </c>
    </row>
    <row r="157" spans="1:3" x14ac:dyDescent="0.55000000000000004">
      <c r="A157">
        <v>32508</v>
      </c>
      <c r="B157">
        <v>1190.799</v>
      </c>
      <c r="C157">
        <v>-643</v>
      </c>
    </row>
    <row r="158" spans="1:3" x14ac:dyDescent="0.55000000000000004">
      <c r="A158">
        <v>32539</v>
      </c>
      <c r="B158">
        <v>412.476</v>
      </c>
      <c r="C158">
        <v>-818</v>
      </c>
    </row>
    <row r="159" spans="1:3" x14ac:dyDescent="0.55000000000000004">
      <c r="A159">
        <v>32567</v>
      </c>
      <c r="B159">
        <v>929.26199999999994</v>
      </c>
      <c r="C159">
        <v>-822</v>
      </c>
    </row>
    <row r="160" spans="1:3" x14ac:dyDescent="0.55000000000000004">
      <c r="A160">
        <v>32598</v>
      </c>
      <c r="B160">
        <v>847.428</v>
      </c>
      <c r="C160">
        <v>-502</v>
      </c>
    </row>
    <row r="161" spans="1:3" x14ac:dyDescent="0.55000000000000004">
      <c r="A161">
        <v>32628</v>
      </c>
      <c r="B161">
        <v>962.82100000000003</v>
      </c>
      <c r="C161">
        <v>-830</v>
      </c>
    </row>
    <row r="162" spans="1:3" x14ac:dyDescent="0.55000000000000004">
      <c r="A162">
        <v>32659</v>
      </c>
      <c r="B162">
        <v>506.77800000000002</v>
      </c>
      <c r="C162">
        <v>-825</v>
      </c>
    </row>
    <row r="163" spans="1:3" x14ac:dyDescent="0.55000000000000004">
      <c r="A163">
        <v>32689</v>
      </c>
      <c r="B163">
        <v>755.22699999999998</v>
      </c>
      <c r="C163">
        <v>-593</v>
      </c>
    </row>
    <row r="164" spans="1:3" x14ac:dyDescent="0.55000000000000004">
      <c r="A164">
        <v>32720</v>
      </c>
      <c r="B164">
        <v>847.48800000000006</v>
      </c>
      <c r="C164">
        <v>-774</v>
      </c>
    </row>
    <row r="165" spans="1:3" x14ac:dyDescent="0.55000000000000004">
      <c r="A165">
        <v>32751</v>
      </c>
      <c r="B165">
        <v>471.85300000000001</v>
      </c>
      <c r="C165">
        <v>-1162</v>
      </c>
    </row>
    <row r="166" spans="1:3" x14ac:dyDescent="0.55000000000000004">
      <c r="A166">
        <v>32781</v>
      </c>
      <c r="B166">
        <v>1043.836</v>
      </c>
      <c r="C166">
        <v>-832</v>
      </c>
    </row>
    <row r="167" spans="1:3" x14ac:dyDescent="0.55000000000000004">
      <c r="A167">
        <v>32812</v>
      </c>
      <c r="B167">
        <v>667.51099999999997</v>
      </c>
      <c r="C167">
        <v>-917</v>
      </c>
    </row>
    <row r="168" spans="1:3" x14ac:dyDescent="0.55000000000000004">
      <c r="A168">
        <v>32842</v>
      </c>
      <c r="B168">
        <v>504.37799999999999</v>
      </c>
      <c r="C168">
        <v>-660</v>
      </c>
    </row>
    <row r="169" spans="1:3" x14ac:dyDescent="0.55000000000000004">
      <c r="A169">
        <v>32873</v>
      </c>
      <c r="B169">
        <v>894.90499999999997</v>
      </c>
      <c r="C169">
        <v>-905</v>
      </c>
    </row>
    <row r="170" spans="1:3" x14ac:dyDescent="0.55000000000000004">
      <c r="A170">
        <v>32904</v>
      </c>
      <c r="B170">
        <v>50.024999999999999</v>
      </c>
      <c r="C170">
        <v>-1108</v>
      </c>
    </row>
    <row r="171" spans="1:3" x14ac:dyDescent="0.55000000000000004">
      <c r="A171">
        <v>32932</v>
      </c>
      <c r="B171">
        <v>721.07799999999997</v>
      </c>
      <c r="C171">
        <v>-193</v>
      </c>
    </row>
    <row r="172" spans="1:3" x14ac:dyDescent="0.55000000000000004">
      <c r="A172">
        <v>32963</v>
      </c>
      <c r="B172">
        <v>1052.922</v>
      </c>
      <c r="C172">
        <v>-424</v>
      </c>
    </row>
    <row r="173" spans="1:3" x14ac:dyDescent="0.55000000000000004">
      <c r="A173">
        <v>32993</v>
      </c>
      <c r="B173">
        <v>556.85400000000004</v>
      </c>
      <c r="C173">
        <v>-413</v>
      </c>
    </row>
    <row r="174" spans="1:3" x14ac:dyDescent="0.55000000000000004">
      <c r="A174">
        <v>33024</v>
      </c>
      <c r="B174">
        <v>480.51600000000002</v>
      </c>
      <c r="C174">
        <v>-265</v>
      </c>
    </row>
    <row r="175" spans="1:3" x14ac:dyDescent="0.55000000000000004">
      <c r="A175">
        <v>33054</v>
      </c>
      <c r="B175">
        <v>1019.658</v>
      </c>
      <c r="C175">
        <v>-155</v>
      </c>
    </row>
    <row r="176" spans="1:3" x14ac:dyDescent="0.55000000000000004">
      <c r="A176">
        <v>33085</v>
      </c>
      <c r="B176">
        <v>803.1</v>
      </c>
      <c r="C176">
        <v>-281</v>
      </c>
    </row>
    <row r="177" spans="1:3" x14ac:dyDescent="0.55000000000000004">
      <c r="A177">
        <v>33116</v>
      </c>
      <c r="B177">
        <v>509.29599999999999</v>
      </c>
      <c r="C177">
        <v>-414</v>
      </c>
    </row>
    <row r="178" spans="1:3" x14ac:dyDescent="0.55000000000000004">
      <c r="A178">
        <v>33146</v>
      </c>
      <c r="B178">
        <v>974.90599999999995</v>
      </c>
      <c r="C178">
        <v>-137</v>
      </c>
    </row>
    <row r="179" spans="1:3" x14ac:dyDescent="0.55000000000000004">
      <c r="A179">
        <v>33177</v>
      </c>
      <c r="B179">
        <v>430.04599999999999</v>
      </c>
      <c r="C179">
        <v>-50</v>
      </c>
    </row>
    <row r="180" spans="1:3" x14ac:dyDescent="0.55000000000000004">
      <c r="A180">
        <v>33207</v>
      </c>
      <c r="B180">
        <v>287.03500000000003</v>
      </c>
      <c r="C180">
        <v>-262</v>
      </c>
    </row>
    <row r="181" spans="1:3" x14ac:dyDescent="0.55000000000000004">
      <c r="A181">
        <v>33238</v>
      </c>
      <c r="B181">
        <v>716.29499999999996</v>
      </c>
      <c r="C181">
        <v>-232</v>
      </c>
    </row>
    <row r="182" spans="1:3" x14ac:dyDescent="0.55000000000000004">
      <c r="A182">
        <v>33269</v>
      </c>
      <c r="B182">
        <v>123.9</v>
      </c>
      <c r="C182">
        <v>-177</v>
      </c>
    </row>
    <row r="183" spans="1:3" x14ac:dyDescent="0.55000000000000004">
      <c r="A183">
        <v>33297</v>
      </c>
      <c r="B183">
        <v>662.02099999999996</v>
      </c>
      <c r="C183">
        <v>-150</v>
      </c>
    </row>
    <row r="184" spans="1:3" x14ac:dyDescent="0.55000000000000004">
      <c r="A184">
        <v>33328</v>
      </c>
      <c r="B184">
        <v>1140.2260000000001</v>
      </c>
      <c r="C184">
        <v>394</v>
      </c>
    </row>
    <row r="185" spans="1:3" x14ac:dyDescent="0.55000000000000004">
      <c r="A185">
        <v>33358</v>
      </c>
      <c r="B185">
        <v>866.2</v>
      </c>
      <c r="C185">
        <v>-63</v>
      </c>
    </row>
    <row r="186" spans="1:3" x14ac:dyDescent="0.55000000000000004">
      <c r="A186">
        <v>33389</v>
      </c>
      <c r="B186">
        <v>575.26499999999999</v>
      </c>
      <c r="C186">
        <v>459</v>
      </c>
    </row>
    <row r="187" spans="1:3" x14ac:dyDescent="0.55000000000000004">
      <c r="A187">
        <v>33419</v>
      </c>
      <c r="B187">
        <v>1008.871</v>
      </c>
      <c r="C187">
        <v>265</v>
      </c>
    </row>
    <row r="188" spans="1:3" x14ac:dyDescent="0.55000000000000004">
      <c r="A188">
        <v>33450</v>
      </c>
      <c r="B188">
        <v>914.68799999999999</v>
      </c>
      <c r="C188">
        <v>199</v>
      </c>
    </row>
    <row r="189" spans="1:3" x14ac:dyDescent="0.55000000000000004">
      <c r="A189">
        <v>33481</v>
      </c>
      <c r="B189">
        <v>780.96</v>
      </c>
      <c r="C189">
        <v>621</v>
      </c>
    </row>
    <row r="190" spans="1:3" x14ac:dyDescent="0.55000000000000004">
      <c r="A190">
        <v>33511</v>
      </c>
      <c r="B190">
        <v>1311.7059999999999</v>
      </c>
      <c r="C190">
        <v>-80</v>
      </c>
    </row>
    <row r="191" spans="1:3" x14ac:dyDescent="0.55000000000000004">
      <c r="A191">
        <v>33542</v>
      </c>
      <c r="B191">
        <v>948.64599999999996</v>
      </c>
      <c r="C191">
        <v>10</v>
      </c>
    </row>
    <row r="192" spans="1:3" x14ac:dyDescent="0.55000000000000004">
      <c r="A192">
        <v>33572</v>
      </c>
      <c r="B192">
        <v>835.39599999999996</v>
      </c>
      <c r="C192">
        <v>-236</v>
      </c>
    </row>
    <row r="193" spans="1:3" x14ac:dyDescent="0.55000000000000004">
      <c r="A193">
        <v>33603</v>
      </c>
      <c r="B193">
        <v>1291.8599999999999</v>
      </c>
      <c r="C193">
        <v>240</v>
      </c>
    </row>
    <row r="194" spans="1:3" x14ac:dyDescent="0.55000000000000004">
      <c r="A194">
        <v>33634</v>
      </c>
      <c r="B194">
        <v>475.08699999999999</v>
      </c>
      <c r="C194">
        <v>241</v>
      </c>
    </row>
    <row r="195" spans="1:3" x14ac:dyDescent="0.55000000000000004">
      <c r="A195">
        <v>33663</v>
      </c>
      <c r="B195">
        <v>1280.713</v>
      </c>
      <c r="C195">
        <v>47</v>
      </c>
    </row>
    <row r="196" spans="1:3" x14ac:dyDescent="0.55000000000000004">
      <c r="A196">
        <v>33694</v>
      </c>
      <c r="B196">
        <v>1436.77</v>
      </c>
      <c r="C196">
        <v>108</v>
      </c>
    </row>
    <row r="197" spans="1:3" x14ac:dyDescent="0.55000000000000004">
      <c r="A197">
        <v>33724</v>
      </c>
      <c r="B197">
        <v>947.47299999999996</v>
      </c>
      <c r="C197">
        <v>111</v>
      </c>
    </row>
    <row r="198" spans="1:3" x14ac:dyDescent="0.55000000000000004">
      <c r="A198">
        <v>33755</v>
      </c>
      <c r="B198">
        <v>1021.0309999999999</v>
      </c>
      <c r="C198">
        <v>6</v>
      </c>
    </row>
    <row r="199" spans="1:3" x14ac:dyDescent="0.55000000000000004">
      <c r="A199">
        <v>33785</v>
      </c>
      <c r="B199">
        <v>1143.6089999999999</v>
      </c>
      <c r="C199">
        <v>-178</v>
      </c>
    </row>
    <row r="200" spans="1:3" x14ac:dyDescent="0.55000000000000004">
      <c r="A200">
        <v>33816</v>
      </c>
      <c r="B200">
        <v>1158.4480000000001</v>
      </c>
      <c r="C200">
        <v>-251</v>
      </c>
    </row>
    <row r="201" spans="1:3" x14ac:dyDescent="0.55000000000000004">
      <c r="A201">
        <v>33847</v>
      </c>
      <c r="B201">
        <v>889.22900000000004</v>
      </c>
      <c r="C201">
        <v>22</v>
      </c>
    </row>
    <row r="202" spans="1:3" x14ac:dyDescent="0.55000000000000004">
      <c r="A202">
        <v>33877</v>
      </c>
      <c r="B202">
        <v>1498.59</v>
      </c>
      <c r="C202">
        <v>-87</v>
      </c>
    </row>
    <row r="203" spans="1:3" x14ac:dyDescent="0.55000000000000004">
      <c r="A203">
        <v>33908</v>
      </c>
      <c r="B203">
        <v>1312.643</v>
      </c>
      <c r="C203">
        <v>-254</v>
      </c>
    </row>
    <row r="204" spans="1:3" x14ac:dyDescent="0.55000000000000004">
      <c r="A204">
        <v>33938</v>
      </c>
      <c r="B204">
        <v>932.29399999999998</v>
      </c>
      <c r="C204">
        <v>-206</v>
      </c>
    </row>
    <row r="205" spans="1:3" x14ac:dyDescent="0.55000000000000004">
      <c r="A205">
        <v>33969</v>
      </c>
      <c r="B205">
        <v>1388.9739999999999</v>
      </c>
      <c r="C205">
        <v>-16</v>
      </c>
    </row>
    <row r="206" spans="1:3" x14ac:dyDescent="0.55000000000000004">
      <c r="A206">
        <v>34000</v>
      </c>
      <c r="B206">
        <v>655.10900000000004</v>
      </c>
      <c r="C206">
        <v>299</v>
      </c>
    </row>
    <row r="207" spans="1:3" x14ac:dyDescent="0.55000000000000004">
      <c r="A207">
        <v>34028</v>
      </c>
      <c r="B207">
        <v>1304.21</v>
      </c>
      <c r="C207">
        <v>257</v>
      </c>
    </row>
    <row r="208" spans="1:3" x14ac:dyDescent="0.55000000000000004">
      <c r="A208">
        <v>34059</v>
      </c>
      <c r="B208">
        <v>1576.221</v>
      </c>
      <c r="C208">
        <v>-436</v>
      </c>
    </row>
    <row r="209" spans="1:3" x14ac:dyDescent="0.55000000000000004">
      <c r="A209">
        <v>34089</v>
      </c>
      <c r="B209">
        <v>1179.019</v>
      </c>
      <c r="C209">
        <v>-359</v>
      </c>
    </row>
    <row r="210" spans="1:3" x14ac:dyDescent="0.55000000000000004">
      <c r="A210">
        <v>34120</v>
      </c>
      <c r="B210">
        <v>862.64499999999998</v>
      </c>
      <c r="C210">
        <v>-28</v>
      </c>
    </row>
    <row r="211" spans="1:3" x14ac:dyDescent="0.55000000000000004">
      <c r="A211">
        <v>34150</v>
      </c>
      <c r="B211">
        <v>1064.075</v>
      </c>
      <c r="C211">
        <v>-321</v>
      </c>
    </row>
    <row r="212" spans="1:3" x14ac:dyDescent="0.55000000000000004">
      <c r="A212">
        <v>34181</v>
      </c>
      <c r="B212">
        <v>1280.4849999999999</v>
      </c>
      <c r="C212">
        <v>-146</v>
      </c>
    </row>
    <row r="213" spans="1:3" x14ac:dyDescent="0.55000000000000004">
      <c r="A213">
        <v>34212</v>
      </c>
      <c r="B213">
        <v>783.17499999999995</v>
      </c>
      <c r="C213">
        <v>-356</v>
      </c>
    </row>
    <row r="214" spans="1:3" x14ac:dyDescent="0.55000000000000004">
      <c r="A214">
        <v>34242</v>
      </c>
      <c r="B214">
        <v>1308.5429999999999</v>
      </c>
      <c r="C214">
        <v>-216</v>
      </c>
    </row>
    <row r="215" spans="1:3" x14ac:dyDescent="0.55000000000000004">
      <c r="A215">
        <v>34273</v>
      </c>
      <c r="B215">
        <v>1157.5329999999999</v>
      </c>
      <c r="C215">
        <v>-90</v>
      </c>
    </row>
    <row r="216" spans="1:3" x14ac:dyDescent="0.55000000000000004">
      <c r="A216">
        <v>34303</v>
      </c>
      <c r="B216">
        <v>798.42100000000005</v>
      </c>
      <c r="C216">
        <v>-25</v>
      </c>
    </row>
    <row r="217" spans="1:3" x14ac:dyDescent="0.55000000000000004">
      <c r="A217">
        <v>34334</v>
      </c>
      <c r="B217">
        <v>1406.6559999999999</v>
      </c>
      <c r="C217">
        <v>-413</v>
      </c>
    </row>
    <row r="218" spans="1:3" x14ac:dyDescent="0.55000000000000004">
      <c r="A218">
        <v>34365</v>
      </c>
      <c r="B218">
        <v>678.51400000000001</v>
      </c>
      <c r="C218">
        <v>-178</v>
      </c>
    </row>
    <row r="219" spans="1:3" x14ac:dyDescent="0.55000000000000004">
      <c r="A219">
        <v>34393</v>
      </c>
      <c r="B219">
        <v>1183.066</v>
      </c>
      <c r="C219">
        <v>95</v>
      </c>
    </row>
    <row r="220" spans="1:3" x14ac:dyDescent="0.55000000000000004">
      <c r="A220">
        <v>34424</v>
      </c>
      <c r="B220">
        <v>1461.1949999999999</v>
      </c>
      <c r="C220">
        <v>-235</v>
      </c>
    </row>
    <row r="221" spans="1:3" x14ac:dyDescent="0.55000000000000004">
      <c r="A221">
        <v>34454</v>
      </c>
      <c r="B221">
        <v>1157.83</v>
      </c>
      <c r="C221">
        <v>-316</v>
      </c>
    </row>
    <row r="222" spans="1:3" x14ac:dyDescent="0.55000000000000004">
      <c r="A222">
        <v>34485</v>
      </c>
      <c r="B222">
        <v>674.33299999999997</v>
      </c>
      <c r="C222">
        <v>-291</v>
      </c>
    </row>
    <row r="223" spans="1:3" x14ac:dyDescent="0.55000000000000004">
      <c r="A223">
        <v>34515</v>
      </c>
      <c r="B223">
        <v>1181.6300000000001</v>
      </c>
      <c r="C223">
        <v>-309</v>
      </c>
    </row>
    <row r="224" spans="1:3" x14ac:dyDescent="0.55000000000000004">
      <c r="A224">
        <v>34546</v>
      </c>
      <c r="B224">
        <v>1218.203</v>
      </c>
      <c r="C224">
        <v>-733</v>
      </c>
    </row>
    <row r="225" spans="1:3" x14ac:dyDescent="0.55000000000000004">
      <c r="A225">
        <v>34577</v>
      </c>
      <c r="B225">
        <v>604.36199999999997</v>
      </c>
      <c r="C225">
        <v>-1048</v>
      </c>
    </row>
    <row r="226" spans="1:3" x14ac:dyDescent="0.55000000000000004">
      <c r="A226">
        <v>34607</v>
      </c>
      <c r="B226">
        <v>1186.2940000000001</v>
      </c>
      <c r="C226">
        <v>-847</v>
      </c>
    </row>
    <row r="227" spans="1:3" x14ac:dyDescent="0.55000000000000004">
      <c r="A227">
        <v>34638</v>
      </c>
      <c r="B227">
        <v>915.34199999999998</v>
      </c>
      <c r="C227">
        <v>-572</v>
      </c>
    </row>
    <row r="228" spans="1:3" x14ac:dyDescent="0.55000000000000004">
      <c r="A228">
        <v>34668</v>
      </c>
      <c r="B228">
        <v>832.59799999999996</v>
      </c>
      <c r="C228">
        <v>-751</v>
      </c>
    </row>
    <row r="229" spans="1:3" x14ac:dyDescent="0.55000000000000004">
      <c r="A229">
        <v>34699</v>
      </c>
      <c r="B229">
        <v>1299.8599999999999</v>
      </c>
      <c r="C229">
        <v>-1246</v>
      </c>
    </row>
    <row r="230" spans="1:3" x14ac:dyDescent="0.55000000000000004">
      <c r="A230">
        <v>34730</v>
      </c>
      <c r="B230">
        <v>274.899</v>
      </c>
      <c r="C230">
        <v>-693</v>
      </c>
    </row>
    <row r="231" spans="1:3" x14ac:dyDescent="0.55000000000000004">
      <c r="A231">
        <v>34758</v>
      </c>
      <c r="B231">
        <v>1121.277</v>
      </c>
      <c r="C231">
        <v>-595</v>
      </c>
    </row>
    <row r="232" spans="1:3" x14ac:dyDescent="0.55000000000000004">
      <c r="A232">
        <v>34789</v>
      </c>
      <c r="B232">
        <v>1294.9059999999999</v>
      </c>
      <c r="C232">
        <v>-673</v>
      </c>
    </row>
    <row r="233" spans="1:3" x14ac:dyDescent="0.55000000000000004">
      <c r="A233">
        <v>34819</v>
      </c>
      <c r="B233">
        <v>928.78200000000004</v>
      </c>
      <c r="C233">
        <v>-765</v>
      </c>
    </row>
    <row r="234" spans="1:3" x14ac:dyDescent="0.55000000000000004">
      <c r="A234">
        <v>34850</v>
      </c>
      <c r="B234">
        <v>586.98900000000003</v>
      </c>
      <c r="C234">
        <v>-880</v>
      </c>
    </row>
    <row r="235" spans="1:3" x14ac:dyDescent="0.55000000000000004">
      <c r="A235">
        <v>34880</v>
      </c>
      <c r="B235">
        <v>989.57</v>
      </c>
      <c r="C235">
        <v>-883</v>
      </c>
    </row>
    <row r="236" spans="1:3" x14ac:dyDescent="0.55000000000000004">
      <c r="A236">
        <v>34911</v>
      </c>
      <c r="B236">
        <v>808.39</v>
      </c>
      <c r="C236">
        <v>-812</v>
      </c>
    </row>
    <row r="237" spans="1:3" x14ac:dyDescent="0.55000000000000004">
      <c r="A237">
        <v>34942</v>
      </c>
      <c r="B237">
        <v>535.13599999999997</v>
      </c>
      <c r="C237">
        <v>-513</v>
      </c>
    </row>
    <row r="238" spans="1:3" x14ac:dyDescent="0.55000000000000004">
      <c r="A238">
        <v>34972</v>
      </c>
      <c r="B238">
        <v>1118.3900000000001</v>
      </c>
      <c r="C238">
        <v>-117</v>
      </c>
    </row>
    <row r="239" spans="1:3" x14ac:dyDescent="0.55000000000000004">
      <c r="A239">
        <v>35003</v>
      </c>
      <c r="B239">
        <v>540.45100000000002</v>
      </c>
      <c r="C239">
        <v>-492</v>
      </c>
    </row>
    <row r="240" spans="1:3" x14ac:dyDescent="0.55000000000000004">
      <c r="A240">
        <v>35033</v>
      </c>
      <c r="B240">
        <v>673.62699999999995</v>
      </c>
      <c r="C240">
        <v>-616</v>
      </c>
    </row>
    <row r="241" spans="1:3" x14ac:dyDescent="0.55000000000000004">
      <c r="A241">
        <v>35064</v>
      </c>
      <c r="B241">
        <v>1109.723</v>
      </c>
      <c r="C241">
        <v>-241</v>
      </c>
    </row>
    <row r="242" spans="1:3" x14ac:dyDescent="0.55000000000000004">
      <c r="A242">
        <v>35095</v>
      </c>
      <c r="B242">
        <v>62.924999999999997</v>
      </c>
      <c r="C242">
        <v>-37</v>
      </c>
    </row>
    <row r="243" spans="1:3" x14ac:dyDescent="0.55000000000000004">
      <c r="A243">
        <v>35124</v>
      </c>
      <c r="B243">
        <v>644.85799999999995</v>
      </c>
      <c r="C243">
        <v>-418</v>
      </c>
    </row>
    <row r="244" spans="1:3" x14ac:dyDescent="0.55000000000000004">
      <c r="A244">
        <v>35155</v>
      </c>
      <c r="B244">
        <v>1117.634</v>
      </c>
      <c r="C244">
        <v>248</v>
      </c>
    </row>
    <row r="245" spans="1:3" x14ac:dyDescent="0.55000000000000004">
      <c r="A245">
        <v>35185</v>
      </c>
      <c r="B245">
        <v>315.32400000000001</v>
      </c>
      <c r="C245">
        <v>-121</v>
      </c>
    </row>
    <row r="246" spans="1:3" x14ac:dyDescent="0.55000000000000004">
      <c r="A246">
        <v>35216</v>
      </c>
      <c r="B246">
        <v>229.09800000000001</v>
      </c>
      <c r="C246">
        <v>-218</v>
      </c>
    </row>
    <row r="247" spans="1:3" x14ac:dyDescent="0.55000000000000004">
      <c r="A247">
        <v>35246</v>
      </c>
      <c r="B247">
        <v>731.62900000000002</v>
      </c>
      <c r="C247">
        <v>341</v>
      </c>
    </row>
    <row r="248" spans="1:3" x14ac:dyDescent="0.55000000000000004">
      <c r="A248">
        <v>35277</v>
      </c>
      <c r="B248">
        <v>500.46699999999998</v>
      </c>
      <c r="C248">
        <v>88</v>
      </c>
    </row>
    <row r="249" spans="1:3" x14ac:dyDescent="0.55000000000000004">
      <c r="A249">
        <v>35308</v>
      </c>
      <c r="B249">
        <v>347.45</v>
      </c>
      <c r="C249">
        <v>-114</v>
      </c>
    </row>
    <row r="250" spans="1:3" x14ac:dyDescent="0.55000000000000004">
      <c r="A250">
        <v>35338</v>
      </c>
      <c r="B250">
        <v>777.27099999999996</v>
      </c>
      <c r="C250">
        <v>-96</v>
      </c>
    </row>
    <row r="251" spans="1:3" x14ac:dyDescent="0.55000000000000004">
      <c r="A251">
        <v>35369</v>
      </c>
      <c r="B251">
        <v>462.14100000000002</v>
      </c>
      <c r="C251">
        <v>-65</v>
      </c>
    </row>
    <row r="252" spans="1:3" x14ac:dyDescent="0.55000000000000004">
      <c r="A252">
        <v>35399</v>
      </c>
      <c r="B252">
        <v>670.17200000000003</v>
      </c>
      <c r="C252">
        <v>-311</v>
      </c>
    </row>
    <row r="253" spans="1:3" x14ac:dyDescent="0.55000000000000004">
      <c r="A253">
        <v>35430</v>
      </c>
      <c r="B253">
        <v>878.92100000000005</v>
      </c>
      <c r="C253">
        <v>-127</v>
      </c>
    </row>
    <row r="254" spans="1:3" x14ac:dyDescent="0.55000000000000004">
      <c r="A254">
        <v>35461</v>
      </c>
      <c r="B254">
        <v>-24.48</v>
      </c>
      <c r="C254">
        <v>14</v>
      </c>
    </row>
    <row r="255" spans="1:3" x14ac:dyDescent="0.55000000000000004">
      <c r="A255">
        <v>35489</v>
      </c>
      <c r="B255">
        <v>680.72</v>
      </c>
      <c r="C255">
        <v>92</v>
      </c>
    </row>
    <row r="256" spans="1:3" x14ac:dyDescent="0.55000000000000004">
      <c r="A256">
        <v>35520</v>
      </c>
      <c r="B256">
        <v>800.21199999999999</v>
      </c>
      <c r="C256">
        <v>25</v>
      </c>
    </row>
    <row r="257" spans="1:3" x14ac:dyDescent="0.55000000000000004">
      <c r="A257">
        <v>35550</v>
      </c>
      <c r="B257">
        <v>807.17</v>
      </c>
      <c r="C257">
        <v>-107</v>
      </c>
    </row>
    <row r="258" spans="1:3" x14ac:dyDescent="0.55000000000000004">
      <c r="A258">
        <v>35581</v>
      </c>
      <c r="B258">
        <v>731.97900000000004</v>
      </c>
      <c r="C258">
        <v>579</v>
      </c>
    </row>
    <row r="259" spans="1:3" x14ac:dyDescent="0.55000000000000004">
      <c r="A259">
        <v>35611</v>
      </c>
      <c r="B259">
        <v>959.41399999999999</v>
      </c>
      <c r="C259">
        <v>1475</v>
      </c>
    </row>
    <row r="260" spans="1:3" x14ac:dyDescent="0.55000000000000004">
      <c r="A260">
        <v>35642</v>
      </c>
      <c r="B260">
        <v>839.09900000000005</v>
      </c>
      <c r="C260">
        <v>-43</v>
      </c>
    </row>
    <row r="261" spans="1:3" x14ac:dyDescent="0.55000000000000004">
      <c r="A261">
        <v>35673</v>
      </c>
      <c r="B261">
        <v>719.06600000000003</v>
      </c>
      <c r="C261">
        <v>96</v>
      </c>
    </row>
    <row r="262" spans="1:3" x14ac:dyDescent="0.55000000000000004">
      <c r="A262">
        <v>35703</v>
      </c>
      <c r="B262">
        <v>1063.5309999999999</v>
      </c>
      <c r="C262">
        <v>175</v>
      </c>
    </row>
    <row r="263" spans="1:3" x14ac:dyDescent="0.55000000000000004">
      <c r="A263">
        <v>35734</v>
      </c>
      <c r="B263">
        <v>1105.9100000000001</v>
      </c>
      <c r="C263">
        <v>-82</v>
      </c>
    </row>
    <row r="264" spans="1:3" x14ac:dyDescent="0.55000000000000004">
      <c r="A264">
        <v>35764</v>
      </c>
      <c r="B264">
        <v>1062.5630000000001</v>
      </c>
      <c r="C264">
        <v>18</v>
      </c>
    </row>
    <row r="265" spans="1:3" x14ac:dyDescent="0.55000000000000004">
      <c r="A265">
        <v>35795</v>
      </c>
      <c r="B265">
        <v>1236.627</v>
      </c>
      <c r="C265">
        <v>-618</v>
      </c>
    </row>
    <row r="266" spans="1:3" x14ac:dyDescent="0.55000000000000004">
      <c r="A266">
        <v>35826</v>
      </c>
      <c r="B266">
        <v>406.565</v>
      </c>
      <c r="C266">
        <v>-797</v>
      </c>
    </row>
    <row r="267" spans="1:3" x14ac:dyDescent="0.55000000000000004">
      <c r="A267">
        <v>35854</v>
      </c>
      <c r="B267">
        <v>1277.25</v>
      </c>
      <c r="C267">
        <v>-575</v>
      </c>
    </row>
    <row r="268" spans="1:3" x14ac:dyDescent="0.55000000000000004">
      <c r="A268">
        <v>35885</v>
      </c>
      <c r="B268">
        <v>1240.55</v>
      </c>
      <c r="C268">
        <v>-1235</v>
      </c>
    </row>
    <row r="269" spans="1:3" x14ac:dyDescent="0.55000000000000004">
      <c r="A269">
        <v>35915</v>
      </c>
      <c r="B269">
        <v>1222.645</v>
      </c>
      <c r="C269">
        <v>-635</v>
      </c>
    </row>
    <row r="270" spans="1:3" x14ac:dyDescent="0.55000000000000004">
      <c r="A270">
        <v>35946</v>
      </c>
      <c r="B270">
        <v>1218.0889999999999</v>
      </c>
      <c r="C270">
        <v>-725</v>
      </c>
    </row>
    <row r="271" spans="1:3" x14ac:dyDescent="0.55000000000000004">
      <c r="A271">
        <v>35976</v>
      </c>
      <c r="B271">
        <v>1213.49</v>
      </c>
      <c r="C271">
        <v>-953</v>
      </c>
    </row>
    <row r="272" spans="1:3" x14ac:dyDescent="0.55000000000000004">
      <c r="A272">
        <v>36007</v>
      </c>
      <c r="B272">
        <v>1310.2070000000001</v>
      </c>
      <c r="C272">
        <v>-1239</v>
      </c>
    </row>
    <row r="273" spans="1:3" x14ac:dyDescent="0.55000000000000004">
      <c r="A273">
        <v>36038</v>
      </c>
      <c r="B273">
        <v>890.96500000000003</v>
      </c>
      <c r="C273">
        <v>-805</v>
      </c>
    </row>
    <row r="274" spans="1:3" x14ac:dyDescent="0.55000000000000004">
      <c r="A274">
        <v>36068</v>
      </c>
      <c r="B274">
        <v>1541.57</v>
      </c>
      <c r="C274">
        <v>-1183</v>
      </c>
    </row>
    <row r="275" spans="1:3" x14ac:dyDescent="0.55000000000000004">
      <c r="A275">
        <v>36099</v>
      </c>
      <c r="B275">
        <v>1365.981</v>
      </c>
      <c r="C275">
        <v>-1181</v>
      </c>
    </row>
    <row r="276" spans="1:3" x14ac:dyDescent="0.55000000000000004">
      <c r="A276">
        <v>36129</v>
      </c>
      <c r="B276">
        <v>890.22299999999996</v>
      </c>
      <c r="C276">
        <v>-1113</v>
      </c>
    </row>
    <row r="277" spans="1:3" x14ac:dyDescent="0.55000000000000004">
      <c r="A277">
        <v>36160</v>
      </c>
      <c r="B277">
        <v>1413.8209999999999</v>
      </c>
      <c r="C277">
        <v>-768</v>
      </c>
    </row>
    <row r="278" spans="1:3" x14ac:dyDescent="0.55000000000000004">
      <c r="A278">
        <v>36191</v>
      </c>
      <c r="B278">
        <v>753.97699999999998</v>
      </c>
      <c r="C278">
        <v>-1130</v>
      </c>
    </row>
    <row r="279" spans="1:3" x14ac:dyDescent="0.55000000000000004">
      <c r="A279">
        <v>36219</v>
      </c>
      <c r="B279">
        <v>931.14599999999996</v>
      </c>
      <c r="C279">
        <v>-1521</v>
      </c>
    </row>
    <row r="280" spans="1:3" x14ac:dyDescent="0.55000000000000004">
      <c r="A280">
        <v>36250</v>
      </c>
      <c r="B280">
        <v>1303.482</v>
      </c>
      <c r="C280">
        <v>-1464</v>
      </c>
    </row>
    <row r="281" spans="1:3" x14ac:dyDescent="0.55000000000000004">
      <c r="A281">
        <v>36280</v>
      </c>
      <c r="B281">
        <v>1036.9659999999999</v>
      </c>
      <c r="C281">
        <v>-1749</v>
      </c>
    </row>
    <row r="282" spans="1:3" x14ac:dyDescent="0.55000000000000004">
      <c r="A282">
        <v>36311</v>
      </c>
      <c r="B282">
        <v>820.08399999999995</v>
      </c>
      <c r="C282">
        <v>-1468</v>
      </c>
    </row>
    <row r="283" spans="1:3" x14ac:dyDescent="0.55000000000000004">
      <c r="A283">
        <v>36341</v>
      </c>
      <c r="B283">
        <v>1162.357</v>
      </c>
      <c r="C283">
        <v>-1363</v>
      </c>
    </row>
    <row r="284" spans="1:3" x14ac:dyDescent="0.55000000000000004">
      <c r="A284">
        <v>36372</v>
      </c>
      <c r="B284">
        <v>1242.519</v>
      </c>
      <c r="C284">
        <v>-1135</v>
      </c>
    </row>
    <row r="285" spans="1:3" x14ac:dyDescent="0.55000000000000004">
      <c r="A285">
        <v>36403</v>
      </c>
      <c r="B285">
        <v>697.12099999999998</v>
      </c>
      <c r="C285">
        <v>-1365</v>
      </c>
    </row>
    <row r="286" spans="1:3" x14ac:dyDescent="0.55000000000000004">
      <c r="A286">
        <v>36433</v>
      </c>
      <c r="B286">
        <v>1374.8989999999999</v>
      </c>
      <c r="C286">
        <v>-1915</v>
      </c>
    </row>
    <row r="287" spans="1:3" x14ac:dyDescent="0.55000000000000004">
      <c r="A287">
        <v>36464</v>
      </c>
      <c r="B287">
        <v>1169.038</v>
      </c>
      <c r="C287">
        <v>-986</v>
      </c>
    </row>
    <row r="288" spans="1:3" x14ac:dyDescent="0.55000000000000004">
      <c r="A288">
        <v>36494</v>
      </c>
      <c r="B288">
        <v>663.25699999999995</v>
      </c>
      <c r="C288">
        <v>-1296</v>
      </c>
    </row>
    <row r="289" spans="1:3" x14ac:dyDescent="0.55000000000000004">
      <c r="A289">
        <v>36525</v>
      </c>
      <c r="B289">
        <v>1124.703</v>
      </c>
      <c r="C289">
        <v>-992</v>
      </c>
    </row>
    <row r="290" spans="1:3" x14ac:dyDescent="0.55000000000000004">
      <c r="A290">
        <v>36556</v>
      </c>
      <c r="B290">
        <v>520.529</v>
      </c>
      <c r="C290">
        <v>-1306</v>
      </c>
    </row>
    <row r="291" spans="1:3" x14ac:dyDescent="0.55000000000000004">
      <c r="A291">
        <v>36585</v>
      </c>
      <c r="B291">
        <v>1179.2819999999999</v>
      </c>
      <c r="C291">
        <v>-773</v>
      </c>
    </row>
    <row r="292" spans="1:3" x14ac:dyDescent="0.55000000000000004">
      <c r="A292">
        <v>36616</v>
      </c>
      <c r="B292">
        <v>1105.278</v>
      </c>
      <c r="C292">
        <v>-713</v>
      </c>
    </row>
    <row r="293" spans="1:3" x14ac:dyDescent="0.55000000000000004">
      <c r="A293">
        <v>36646</v>
      </c>
      <c r="B293">
        <v>1140.8130000000001</v>
      </c>
      <c r="C293">
        <v>-482</v>
      </c>
    </row>
    <row r="294" spans="1:3" x14ac:dyDescent="0.55000000000000004">
      <c r="A294">
        <v>36677</v>
      </c>
      <c r="B294">
        <v>575.024</v>
      </c>
      <c r="C294">
        <v>-1564</v>
      </c>
    </row>
    <row r="295" spans="1:3" x14ac:dyDescent="0.55000000000000004">
      <c r="A295">
        <v>36707</v>
      </c>
      <c r="B295">
        <v>1192.636</v>
      </c>
      <c r="C295">
        <v>-1388</v>
      </c>
    </row>
    <row r="296" spans="1:3" x14ac:dyDescent="0.55000000000000004">
      <c r="A296">
        <v>36738</v>
      </c>
      <c r="B296">
        <v>1000.46</v>
      </c>
      <c r="C296">
        <v>-799</v>
      </c>
    </row>
    <row r="297" spans="1:3" x14ac:dyDescent="0.55000000000000004">
      <c r="A297">
        <v>36769</v>
      </c>
      <c r="B297">
        <v>606.279</v>
      </c>
      <c r="C297">
        <v>-1137</v>
      </c>
    </row>
    <row r="298" spans="1:3" x14ac:dyDescent="0.55000000000000004">
      <c r="A298">
        <v>36799</v>
      </c>
      <c r="B298">
        <v>1293.1400000000001</v>
      </c>
      <c r="C298">
        <v>1045</v>
      </c>
    </row>
    <row r="299" spans="1:3" x14ac:dyDescent="0.55000000000000004">
      <c r="A299">
        <v>36830</v>
      </c>
      <c r="B299">
        <v>689.005</v>
      </c>
      <c r="C299">
        <v>-350</v>
      </c>
    </row>
    <row r="300" spans="1:3" x14ac:dyDescent="0.55000000000000004">
      <c r="A300">
        <v>36860</v>
      </c>
      <c r="B300">
        <v>595.58500000000004</v>
      </c>
      <c r="C300">
        <v>-447</v>
      </c>
    </row>
    <row r="301" spans="1:3" x14ac:dyDescent="0.55000000000000004">
      <c r="A301">
        <v>36891</v>
      </c>
      <c r="B301">
        <v>817.74199999999996</v>
      </c>
      <c r="C301">
        <v>-378</v>
      </c>
    </row>
    <row r="302" spans="1:3" x14ac:dyDescent="0.55000000000000004">
      <c r="A302">
        <v>36922</v>
      </c>
      <c r="B302">
        <v>-98.52</v>
      </c>
      <c r="C302">
        <v>-206</v>
      </c>
    </row>
    <row r="303" spans="1:3" x14ac:dyDescent="0.55000000000000004">
      <c r="A303">
        <v>36950</v>
      </c>
      <c r="B303">
        <v>875.71500000000003</v>
      </c>
      <c r="C303">
        <v>953</v>
      </c>
    </row>
    <row r="304" spans="1:3" x14ac:dyDescent="0.55000000000000004">
      <c r="A304">
        <v>36981</v>
      </c>
      <c r="B304">
        <v>907.98900000000003</v>
      </c>
      <c r="C304">
        <v>250</v>
      </c>
    </row>
    <row r="305" spans="1:3" x14ac:dyDescent="0.55000000000000004">
      <c r="A305">
        <v>37011</v>
      </c>
      <c r="B305">
        <v>660.91899999999998</v>
      </c>
      <c r="C305">
        <v>304</v>
      </c>
    </row>
    <row r="306" spans="1:3" x14ac:dyDescent="0.55000000000000004">
      <c r="A306">
        <v>37042</v>
      </c>
      <c r="B306">
        <v>75.980999999999995</v>
      </c>
      <c r="C306">
        <v>542</v>
      </c>
    </row>
    <row r="307" spans="1:3" x14ac:dyDescent="0.55000000000000004">
      <c r="A307">
        <v>37072</v>
      </c>
      <c r="B307">
        <v>758.995</v>
      </c>
      <c r="C307">
        <v>748</v>
      </c>
    </row>
    <row r="308" spans="1:3" x14ac:dyDescent="0.55000000000000004">
      <c r="A308">
        <v>37103</v>
      </c>
      <c r="B308">
        <v>417.11900000000003</v>
      </c>
      <c r="C308">
        <v>970</v>
      </c>
    </row>
    <row r="309" spans="1:3" x14ac:dyDescent="0.55000000000000004">
      <c r="A309">
        <v>37134</v>
      </c>
      <c r="B309">
        <v>309.82</v>
      </c>
      <c r="C309">
        <v>244</v>
      </c>
    </row>
    <row r="310" spans="1:3" x14ac:dyDescent="0.55000000000000004">
      <c r="A310">
        <v>37164</v>
      </c>
      <c r="B310">
        <v>1043.0219999999999</v>
      </c>
      <c r="C310">
        <v>464</v>
      </c>
    </row>
    <row r="311" spans="1:3" x14ac:dyDescent="0.55000000000000004">
      <c r="A311">
        <v>37195</v>
      </c>
      <c r="B311">
        <v>461.06799999999998</v>
      </c>
      <c r="C311">
        <v>-179</v>
      </c>
    </row>
    <row r="312" spans="1:3" x14ac:dyDescent="0.55000000000000004">
      <c r="A312">
        <v>37225</v>
      </c>
      <c r="B312">
        <v>492.15899999999999</v>
      </c>
      <c r="C312">
        <v>0</v>
      </c>
    </row>
    <row r="313" spans="1:3" x14ac:dyDescent="0.55000000000000004">
      <c r="A313">
        <v>37256</v>
      </c>
      <c r="B313">
        <v>659.44200000000001</v>
      </c>
      <c r="C313">
        <v>61</v>
      </c>
    </row>
    <row r="314" spans="1:3" x14ac:dyDescent="0.55000000000000004">
      <c r="A314">
        <v>37287</v>
      </c>
      <c r="B314">
        <v>170.03</v>
      </c>
      <c r="C314">
        <v>-147</v>
      </c>
    </row>
    <row r="315" spans="1:3" x14ac:dyDescent="0.55000000000000004">
      <c r="A315">
        <v>37315</v>
      </c>
      <c r="B315">
        <v>777.30499999999995</v>
      </c>
      <c r="C315">
        <v>-321</v>
      </c>
    </row>
    <row r="316" spans="1:3" x14ac:dyDescent="0.55000000000000004">
      <c r="A316">
        <v>37346</v>
      </c>
      <c r="B316">
        <v>1257.8599999999999</v>
      </c>
      <c r="C316">
        <v>40</v>
      </c>
    </row>
    <row r="317" spans="1:3" x14ac:dyDescent="0.55000000000000004">
      <c r="A317">
        <v>37376</v>
      </c>
      <c r="B317">
        <v>827.18</v>
      </c>
      <c r="C317">
        <v>-71</v>
      </c>
    </row>
    <row r="318" spans="1:3" x14ac:dyDescent="0.55000000000000004">
      <c r="A318">
        <v>37407</v>
      </c>
      <c r="B318">
        <v>617.20799999999997</v>
      </c>
      <c r="C318">
        <v>-676</v>
      </c>
    </row>
    <row r="319" spans="1:3" x14ac:dyDescent="0.55000000000000004">
      <c r="A319">
        <v>37437</v>
      </c>
      <c r="B319">
        <v>1220.9269999999999</v>
      </c>
      <c r="C319">
        <v>-605</v>
      </c>
    </row>
    <row r="320" spans="1:3" x14ac:dyDescent="0.55000000000000004">
      <c r="A320">
        <v>37468</v>
      </c>
      <c r="B320">
        <v>744.87699999999995</v>
      </c>
      <c r="C320">
        <v>-518</v>
      </c>
    </row>
    <row r="321" spans="1:3" x14ac:dyDescent="0.55000000000000004">
      <c r="A321">
        <v>37499</v>
      </c>
      <c r="B321">
        <v>639.22699999999998</v>
      </c>
      <c r="C321">
        <v>-679</v>
      </c>
    </row>
    <row r="322" spans="1:3" x14ac:dyDescent="0.55000000000000004">
      <c r="A322">
        <v>37529</v>
      </c>
      <c r="B322">
        <v>1051.038</v>
      </c>
      <c r="C322">
        <v>-840</v>
      </c>
    </row>
    <row r="323" spans="1:3" x14ac:dyDescent="0.55000000000000004">
      <c r="A323">
        <v>37560</v>
      </c>
      <c r="B323">
        <v>891.93</v>
      </c>
      <c r="C323">
        <v>-1307</v>
      </c>
    </row>
    <row r="324" spans="1:3" x14ac:dyDescent="0.55000000000000004">
      <c r="A324">
        <v>37590</v>
      </c>
      <c r="B324">
        <v>889.61800000000005</v>
      </c>
      <c r="C324">
        <v>-974</v>
      </c>
    </row>
    <row r="325" spans="1:3" x14ac:dyDescent="0.55000000000000004">
      <c r="A325">
        <v>37621</v>
      </c>
      <c r="B325">
        <v>794.25</v>
      </c>
      <c r="C325">
        <v>-2222</v>
      </c>
    </row>
    <row r="326" spans="1:3" x14ac:dyDescent="0.55000000000000004">
      <c r="A326">
        <v>37652</v>
      </c>
      <c r="B326">
        <v>96.128</v>
      </c>
      <c r="C326">
        <v>-1003</v>
      </c>
    </row>
    <row r="327" spans="1:3" x14ac:dyDescent="0.55000000000000004">
      <c r="A327">
        <v>37680</v>
      </c>
      <c r="B327">
        <v>927.18299999999999</v>
      </c>
      <c r="C327">
        <v>-1571</v>
      </c>
    </row>
    <row r="328" spans="1:3" x14ac:dyDescent="0.55000000000000004">
      <c r="A328">
        <v>37711</v>
      </c>
      <c r="B328">
        <v>960.44</v>
      </c>
      <c r="C328">
        <v>-1441</v>
      </c>
    </row>
    <row r="329" spans="1:3" x14ac:dyDescent="0.55000000000000004">
      <c r="A329">
        <v>37741</v>
      </c>
      <c r="B329">
        <v>828.51599999999996</v>
      </c>
      <c r="C329">
        <v>-2194</v>
      </c>
    </row>
    <row r="330" spans="1:3" x14ac:dyDescent="0.55000000000000004">
      <c r="A330">
        <v>37772</v>
      </c>
      <c r="B330">
        <v>689.28</v>
      </c>
      <c r="C330">
        <v>-1831</v>
      </c>
    </row>
    <row r="331" spans="1:3" x14ac:dyDescent="0.55000000000000004">
      <c r="A331">
        <v>37802</v>
      </c>
      <c r="B331">
        <v>837.77099999999996</v>
      </c>
      <c r="C331">
        <v>-1980</v>
      </c>
    </row>
    <row r="332" spans="1:3" x14ac:dyDescent="0.55000000000000004">
      <c r="A332">
        <v>37833</v>
      </c>
      <c r="B332">
        <v>789.17399999999998</v>
      </c>
      <c r="C332">
        <v>-2046</v>
      </c>
    </row>
    <row r="333" spans="1:3" x14ac:dyDescent="0.55000000000000004">
      <c r="A333">
        <v>37864</v>
      </c>
      <c r="B333">
        <v>778.46199999999999</v>
      </c>
      <c r="C333">
        <v>-1634</v>
      </c>
    </row>
    <row r="334" spans="1:3" x14ac:dyDescent="0.55000000000000004">
      <c r="A334">
        <v>37894</v>
      </c>
      <c r="B334">
        <v>1097.759</v>
      </c>
      <c r="C334">
        <v>-1985</v>
      </c>
    </row>
    <row r="335" spans="1:3" x14ac:dyDescent="0.55000000000000004">
      <c r="A335">
        <v>37925</v>
      </c>
      <c r="B335">
        <v>1069.615</v>
      </c>
      <c r="C335">
        <v>-1999</v>
      </c>
    </row>
    <row r="336" spans="1:3" x14ac:dyDescent="0.55000000000000004">
      <c r="A336">
        <v>37955</v>
      </c>
      <c r="B336">
        <v>989.92899999999997</v>
      </c>
      <c r="C336">
        <v>-1442</v>
      </c>
    </row>
    <row r="337" spans="1:3" x14ac:dyDescent="0.55000000000000004">
      <c r="A337">
        <v>37986</v>
      </c>
      <c r="B337">
        <v>1122.07</v>
      </c>
      <c r="C337">
        <v>-2241</v>
      </c>
    </row>
    <row r="338" spans="1:3" x14ac:dyDescent="0.55000000000000004">
      <c r="A338">
        <v>38017</v>
      </c>
      <c r="B338">
        <v>488.28</v>
      </c>
      <c r="C338">
        <v>-1861</v>
      </c>
    </row>
    <row r="339" spans="1:3" x14ac:dyDescent="0.55000000000000004">
      <c r="A339">
        <v>38046</v>
      </c>
      <c r="B339">
        <v>1395.6769999999999</v>
      </c>
      <c r="C339">
        <v>-2008</v>
      </c>
    </row>
    <row r="340" spans="1:3" x14ac:dyDescent="0.55000000000000004">
      <c r="A340">
        <v>38077</v>
      </c>
      <c r="B340">
        <v>1118.579</v>
      </c>
      <c r="C340">
        <v>-2329</v>
      </c>
    </row>
    <row r="341" spans="1:3" x14ac:dyDescent="0.55000000000000004">
      <c r="A341">
        <v>38107</v>
      </c>
      <c r="B341">
        <v>1074.7460000000001</v>
      </c>
      <c r="C341">
        <v>-1676</v>
      </c>
    </row>
    <row r="342" spans="1:3" x14ac:dyDescent="0.55000000000000004">
      <c r="A342">
        <v>38138</v>
      </c>
      <c r="B342">
        <v>936.11500000000001</v>
      </c>
      <c r="C342">
        <v>-1905</v>
      </c>
    </row>
    <row r="343" spans="1:3" x14ac:dyDescent="0.55000000000000004">
      <c r="A343">
        <v>38168</v>
      </c>
      <c r="B343">
        <v>1140.5740000000001</v>
      </c>
      <c r="C343">
        <v>-2119</v>
      </c>
    </row>
    <row r="344" spans="1:3" x14ac:dyDescent="0.55000000000000004">
      <c r="A344">
        <v>38199</v>
      </c>
      <c r="B344">
        <v>1128.635</v>
      </c>
      <c r="C344">
        <v>-2516</v>
      </c>
    </row>
    <row r="345" spans="1:3" x14ac:dyDescent="0.55000000000000004">
      <c r="A345">
        <v>38230</v>
      </c>
      <c r="B345">
        <v>572.93799999999999</v>
      </c>
      <c r="C345">
        <v>-1806</v>
      </c>
    </row>
    <row r="346" spans="1:3" x14ac:dyDescent="0.55000000000000004">
      <c r="A346">
        <v>38260</v>
      </c>
      <c r="B346">
        <v>1213.2329999999999</v>
      </c>
      <c r="C346">
        <v>-2158</v>
      </c>
    </row>
    <row r="347" spans="1:3" x14ac:dyDescent="0.55000000000000004">
      <c r="A347">
        <v>38291</v>
      </c>
      <c r="B347">
        <v>1154.058</v>
      </c>
      <c r="C347">
        <v>-2228</v>
      </c>
    </row>
    <row r="348" spans="1:3" x14ac:dyDescent="0.55000000000000004">
      <c r="A348">
        <v>38321</v>
      </c>
      <c r="B348">
        <v>597.29300000000001</v>
      </c>
      <c r="C348">
        <v>-2576</v>
      </c>
    </row>
    <row r="349" spans="1:3" x14ac:dyDescent="0.55000000000000004">
      <c r="A349">
        <v>38352</v>
      </c>
      <c r="B349">
        <v>1133.2139999999999</v>
      </c>
      <c r="C349">
        <v>-2570</v>
      </c>
    </row>
    <row r="350" spans="1:3" x14ac:dyDescent="0.55000000000000004">
      <c r="A350">
        <v>38383</v>
      </c>
      <c r="B350">
        <v>188.172</v>
      </c>
      <c r="C350">
        <v>-1998</v>
      </c>
    </row>
    <row r="351" spans="1:3" x14ac:dyDescent="0.55000000000000004">
      <c r="A351">
        <v>38411</v>
      </c>
      <c r="B351">
        <v>1084.057</v>
      </c>
      <c r="C351">
        <v>-2290</v>
      </c>
    </row>
    <row r="352" spans="1:3" x14ac:dyDescent="0.55000000000000004">
      <c r="A352">
        <v>38442</v>
      </c>
      <c r="B352">
        <v>1110.598</v>
      </c>
      <c r="C352">
        <v>-2351</v>
      </c>
    </row>
    <row r="353" spans="1:3" x14ac:dyDescent="0.55000000000000004">
      <c r="A353">
        <v>38472</v>
      </c>
      <c r="B353">
        <v>947.53700000000003</v>
      </c>
      <c r="C353">
        <v>-1252</v>
      </c>
    </row>
    <row r="354" spans="1:3" x14ac:dyDescent="0.55000000000000004">
      <c r="A354">
        <v>38503</v>
      </c>
      <c r="B354">
        <v>284.74700000000001</v>
      </c>
      <c r="C354">
        <v>-1546</v>
      </c>
    </row>
    <row r="355" spans="1:3" x14ac:dyDescent="0.55000000000000004">
      <c r="A355">
        <v>38533</v>
      </c>
      <c r="B355">
        <v>858.32299999999998</v>
      </c>
      <c r="C355">
        <v>-1832</v>
      </c>
    </row>
    <row r="356" spans="1:3" x14ac:dyDescent="0.55000000000000004">
      <c r="A356">
        <v>38564</v>
      </c>
      <c r="B356">
        <v>861.95799999999997</v>
      </c>
      <c r="C356">
        <v>-1051</v>
      </c>
    </row>
    <row r="357" spans="1:3" x14ac:dyDescent="0.55000000000000004">
      <c r="A357">
        <v>38595</v>
      </c>
      <c r="B357">
        <v>102.575</v>
      </c>
      <c r="C357">
        <v>-1509</v>
      </c>
    </row>
    <row r="358" spans="1:3" x14ac:dyDescent="0.55000000000000004">
      <c r="A358">
        <v>38625</v>
      </c>
      <c r="B358">
        <v>948.59500000000003</v>
      </c>
      <c r="C358">
        <v>-1587</v>
      </c>
    </row>
    <row r="359" spans="1:3" x14ac:dyDescent="0.55000000000000004">
      <c r="A359">
        <v>38656</v>
      </c>
      <c r="B359">
        <v>817.86699999999996</v>
      </c>
      <c r="C359">
        <v>-1371</v>
      </c>
    </row>
    <row r="360" spans="1:3" x14ac:dyDescent="0.55000000000000004">
      <c r="A360">
        <v>38686</v>
      </c>
      <c r="B360">
        <v>594.41700000000003</v>
      </c>
      <c r="C360">
        <v>-2097</v>
      </c>
    </row>
    <row r="361" spans="1:3" x14ac:dyDescent="0.55000000000000004">
      <c r="A361">
        <v>38717</v>
      </c>
      <c r="B361">
        <v>908.30899999999997</v>
      </c>
      <c r="C361">
        <v>-762</v>
      </c>
    </row>
    <row r="362" spans="1:3" x14ac:dyDescent="0.55000000000000004">
      <c r="A362">
        <v>38748</v>
      </c>
      <c r="B362">
        <v>-394.39100000000002</v>
      </c>
      <c r="C362">
        <v>-2462</v>
      </c>
    </row>
    <row r="363" spans="1:3" x14ac:dyDescent="0.55000000000000004">
      <c r="A363">
        <v>38776</v>
      </c>
      <c r="B363">
        <v>909.77</v>
      </c>
      <c r="C363">
        <v>-821</v>
      </c>
    </row>
    <row r="364" spans="1:3" x14ac:dyDescent="0.55000000000000004">
      <c r="A364">
        <v>38807</v>
      </c>
      <c r="B364">
        <v>939.16200000000003</v>
      </c>
      <c r="C364">
        <v>-1268</v>
      </c>
    </row>
    <row r="365" spans="1:3" x14ac:dyDescent="0.55000000000000004">
      <c r="A365">
        <v>38837</v>
      </c>
      <c r="B365">
        <v>610.64</v>
      </c>
      <c r="C365">
        <v>-1456</v>
      </c>
    </row>
    <row r="366" spans="1:3" x14ac:dyDescent="0.55000000000000004">
      <c r="A366">
        <v>38868</v>
      </c>
      <c r="B366">
        <v>356.31900000000002</v>
      </c>
      <c r="C366">
        <v>-2826</v>
      </c>
    </row>
    <row r="367" spans="1:3" x14ac:dyDescent="0.55000000000000004">
      <c r="A367">
        <v>38898</v>
      </c>
      <c r="B367">
        <v>799.74</v>
      </c>
      <c r="C367">
        <v>-998</v>
      </c>
    </row>
    <row r="368" spans="1:3" x14ac:dyDescent="0.55000000000000004">
      <c r="A368">
        <v>38929</v>
      </c>
      <c r="B368">
        <v>851.11</v>
      </c>
      <c r="C368">
        <v>-949</v>
      </c>
    </row>
    <row r="369" spans="1:3" x14ac:dyDescent="0.55000000000000004">
      <c r="A369">
        <v>38960</v>
      </c>
      <c r="B369">
        <v>191.76599999999999</v>
      </c>
      <c r="C369">
        <v>-584</v>
      </c>
    </row>
    <row r="370" spans="1:3" x14ac:dyDescent="0.55000000000000004">
      <c r="A370">
        <v>38990</v>
      </c>
      <c r="B370">
        <v>1006.759</v>
      </c>
      <c r="C370">
        <v>-1211</v>
      </c>
    </row>
    <row r="371" spans="1:3" x14ac:dyDescent="0.55000000000000004">
      <c r="A371">
        <v>39021</v>
      </c>
      <c r="B371">
        <v>613.37900000000002</v>
      </c>
      <c r="C371">
        <v>-1655</v>
      </c>
    </row>
    <row r="372" spans="1:3" x14ac:dyDescent="0.55000000000000004">
      <c r="A372">
        <v>39051</v>
      </c>
      <c r="B372">
        <v>907.96299999999997</v>
      </c>
      <c r="C372">
        <v>-859</v>
      </c>
    </row>
    <row r="373" spans="1:3" x14ac:dyDescent="0.55000000000000004">
      <c r="A373">
        <v>39082</v>
      </c>
      <c r="B373">
        <v>1109.663</v>
      </c>
      <c r="C373">
        <v>-1651</v>
      </c>
    </row>
    <row r="374" spans="1:3" x14ac:dyDescent="0.55000000000000004">
      <c r="A374">
        <v>39113</v>
      </c>
      <c r="B374">
        <v>1.7949999999999999</v>
      </c>
      <c r="C374">
        <v>-1689</v>
      </c>
    </row>
    <row r="375" spans="1:3" x14ac:dyDescent="0.55000000000000004">
      <c r="A375">
        <v>39141</v>
      </c>
      <c r="B375">
        <v>961.48099999999999</v>
      </c>
      <c r="C375">
        <v>-1536</v>
      </c>
    </row>
    <row r="376" spans="1:3" x14ac:dyDescent="0.55000000000000004">
      <c r="A376">
        <v>39172</v>
      </c>
      <c r="B376">
        <v>1602.623</v>
      </c>
      <c r="C376">
        <v>-2054</v>
      </c>
    </row>
    <row r="377" spans="1:3" x14ac:dyDescent="0.55000000000000004">
      <c r="A377">
        <v>39202</v>
      </c>
      <c r="B377">
        <v>903.05799999999999</v>
      </c>
      <c r="C377">
        <v>-1784</v>
      </c>
    </row>
    <row r="378" spans="1:3" x14ac:dyDescent="0.55000000000000004">
      <c r="A378">
        <v>39233</v>
      </c>
      <c r="B378">
        <v>395.54599999999999</v>
      </c>
      <c r="C378">
        <v>-1824</v>
      </c>
    </row>
    <row r="379" spans="1:3" x14ac:dyDescent="0.55000000000000004">
      <c r="A379">
        <v>39263</v>
      </c>
      <c r="B379">
        <v>1245.954</v>
      </c>
      <c r="C379">
        <v>-2468</v>
      </c>
    </row>
    <row r="380" spans="1:3" x14ac:dyDescent="0.55000000000000004">
      <c r="A380">
        <v>39294</v>
      </c>
      <c r="B380">
        <v>681.95899999999995</v>
      </c>
      <c r="C380">
        <v>-1782</v>
      </c>
    </row>
    <row r="381" spans="1:3" x14ac:dyDescent="0.55000000000000004">
      <c r="A381">
        <v>39325</v>
      </c>
      <c r="B381">
        <v>743.649</v>
      </c>
      <c r="C381">
        <v>-2236</v>
      </c>
    </row>
    <row r="382" spans="1:3" x14ac:dyDescent="0.55000000000000004">
      <c r="A382">
        <v>39355</v>
      </c>
      <c r="B382">
        <v>1608.675</v>
      </c>
      <c r="C382">
        <v>-2791</v>
      </c>
    </row>
    <row r="383" spans="1:3" x14ac:dyDescent="0.55000000000000004">
      <c r="A383">
        <v>39386</v>
      </c>
      <c r="B383">
        <v>999.43899999999996</v>
      </c>
      <c r="C383">
        <v>-3314</v>
      </c>
    </row>
    <row r="384" spans="1:3" x14ac:dyDescent="0.55000000000000004">
      <c r="A384">
        <v>39416</v>
      </c>
      <c r="B384">
        <v>784.39300000000003</v>
      </c>
      <c r="C384">
        <v>-2395</v>
      </c>
    </row>
    <row r="385" spans="1:3" x14ac:dyDescent="0.55000000000000004">
      <c r="A385">
        <v>39447</v>
      </c>
      <c r="B385">
        <v>866.94399999999996</v>
      </c>
      <c r="C385">
        <v>-2797</v>
      </c>
    </row>
    <row r="386" spans="1:3" x14ac:dyDescent="0.55000000000000004">
      <c r="A386">
        <v>39478</v>
      </c>
      <c r="B386">
        <v>-106.312</v>
      </c>
      <c r="C386">
        <v>-2743</v>
      </c>
    </row>
    <row r="387" spans="1:3" x14ac:dyDescent="0.55000000000000004">
      <c r="A387">
        <v>39507</v>
      </c>
      <c r="B387">
        <v>935.82100000000003</v>
      </c>
      <c r="C387">
        <v>-3820</v>
      </c>
    </row>
    <row r="388" spans="1:3" x14ac:dyDescent="0.55000000000000004">
      <c r="A388">
        <v>39538</v>
      </c>
      <c r="B388">
        <v>1096.181</v>
      </c>
      <c r="C388">
        <v>-3001</v>
      </c>
    </row>
    <row r="389" spans="1:3" x14ac:dyDescent="0.55000000000000004">
      <c r="A389">
        <v>39568</v>
      </c>
      <c r="B389">
        <v>458.72800000000001</v>
      </c>
      <c r="C389">
        <v>-1514</v>
      </c>
    </row>
    <row r="390" spans="1:3" x14ac:dyDescent="0.55000000000000004">
      <c r="A390">
        <v>39599</v>
      </c>
      <c r="B390">
        <v>341.10899999999998</v>
      </c>
      <c r="C390">
        <v>-2104</v>
      </c>
    </row>
    <row r="391" spans="1:3" x14ac:dyDescent="0.55000000000000004">
      <c r="A391">
        <v>39629</v>
      </c>
      <c r="B391">
        <v>104.1</v>
      </c>
      <c r="C391">
        <v>-1745</v>
      </c>
    </row>
    <row r="392" spans="1:3" x14ac:dyDescent="0.55000000000000004">
      <c r="A392">
        <v>39660</v>
      </c>
      <c r="B392">
        <v>81.917000000000002</v>
      </c>
      <c r="C392">
        <v>-1043</v>
      </c>
    </row>
    <row r="393" spans="1:3" x14ac:dyDescent="0.55000000000000004">
      <c r="A393">
        <v>39691</v>
      </c>
      <c r="B393">
        <v>-314.23200000000003</v>
      </c>
      <c r="C393">
        <v>80</v>
      </c>
    </row>
    <row r="394" spans="1:3" x14ac:dyDescent="0.55000000000000004">
      <c r="A394">
        <v>39721</v>
      </c>
      <c r="B394">
        <v>90.97</v>
      </c>
      <c r="C394">
        <v>289</v>
      </c>
    </row>
    <row r="395" spans="1:3" x14ac:dyDescent="0.55000000000000004">
      <c r="A395">
        <v>39752</v>
      </c>
      <c r="B395">
        <v>-75.213999999999999</v>
      </c>
      <c r="C395">
        <v>2386</v>
      </c>
    </row>
    <row r="396" spans="1:3" x14ac:dyDescent="0.55000000000000004">
      <c r="A396">
        <v>39782</v>
      </c>
      <c r="B396">
        <v>-227.50399999999999</v>
      </c>
      <c r="C396">
        <v>280</v>
      </c>
    </row>
    <row r="397" spans="1:3" x14ac:dyDescent="0.55000000000000004">
      <c r="A397">
        <v>39813</v>
      </c>
      <c r="B397">
        <v>-322.22699999999998</v>
      </c>
      <c r="C397">
        <v>-649</v>
      </c>
    </row>
    <row r="398" spans="1:3" x14ac:dyDescent="0.55000000000000004">
      <c r="A398">
        <v>39844</v>
      </c>
      <c r="B398">
        <v>-967.93700000000001</v>
      </c>
      <c r="C398">
        <v>303</v>
      </c>
    </row>
    <row r="399" spans="1:3" x14ac:dyDescent="0.55000000000000004">
      <c r="A399">
        <v>39872</v>
      </c>
      <c r="B399">
        <v>70.847999999999999</v>
      </c>
      <c r="C399">
        <v>2261</v>
      </c>
    </row>
    <row r="400" spans="1:3" x14ac:dyDescent="0.55000000000000004">
      <c r="A400">
        <v>39903</v>
      </c>
      <c r="B400">
        <v>-5.407</v>
      </c>
      <c r="C400">
        <v>1961</v>
      </c>
    </row>
    <row r="401" spans="1:3" x14ac:dyDescent="0.55000000000000004">
      <c r="A401">
        <v>39933</v>
      </c>
      <c r="B401">
        <v>48.988</v>
      </c>
      <c r="C401">
        <v>-359</v>
      </c>
    </row>
    <row r="402" spans="1:3" x14ac:dyDescent="0.55000000000000004">
      <c r="A402">
        <v>39964</v>
      </c>
      <c r="B402">
        <v>281.392</v>
      </c>
      <c r="C402">
        <v>-1097</v>
      </c>
    </row>
    <row r="403" spans="1:3" x14ac:dyDescent="0.55000000000000004">
      <c r="A403">
        <v>39994</v>
      </c>
      <c r="B403">
        <v>486.99099999999999</v>
      </c>
      <c r="C403">
        <v>-1223</v>
      </c>
    </row>
    <row r="404" spans="1:3" x14ac:dyDescent="0.55000000000000004">
      <c r="A404">
        <v>40025</v>
      </c>
      <c r="B404">
        <v>365.66800000000001</v>
      </c>
      <c r="C404">
        <v>-1620</v>
      </c>
    </row>
    <row r="405" spans="1:3" x14ac:dyDescent="0.55000000000000004">
      <c r="A405">
        <v>40056</v>
      </c>
      <c r="B405">
        <v>165.21799999999999</v>
      </c>
      <c r="C405">
        <v>-1614</v>
      </c>
    </row>
    <row r="406" spans="1:3" x14ac:dyDescent="0.55000000000000004">
      <c r="A406">
        <v>40086</v>
      </c>
      <c r="B406">
        <v>517.62900000000002</v>
      </c>
      <c r="C406">
        <v>-1846</v>
      </c>
    </row>
    <row r="407" spans="1:3" x14ac:dyDescent="0.55000000000000004">
      <c r="A407">
        <v>40117</v>
      </c>
      <c r="B407">
        <v>800.06</v>
      </c>
      <c r="C407">
        <v>-1985</v>
      </c>
    </row>
    <row r="408" spans="1:3" x14ac:dyDescent="0.55000000000000004">
      <c r="A408">
        <v>40147</v>
      </c>
      <c r="B408">
        <v>365.25700000000001</v>
      </c>
      <c r="C408">
        <v>-2338</v>
      </c>
    </row>
    <row r="409" spans="1:3" x14ac:dyDescent="0.55000000000000004">
      <c r="A409">
        <v>40178</v>
      </c>
      <c r="B409">
        <v>542.53</v>
      </c>
      <c r="C409">
        <v>-2280</v>
      </c>
    </row>
    <row r="410" spans="1:3" x14ac:dyDescent="0.55000000000000004">
      <c r="A410">
        <v>40209</v>
      </c>
      <c r="B410">
        <v>43.082000000000001</v>
      </c>
      <c r="C410">
        <v>-1400</v>
      </c>
    </row>
    <row r="411" spans="1:3" x14ac:dyDescent="0.55000000000000004">
      <c r="A411">
        <v>40237</v>
      </c>
      <c r="B411">
        <v>638.27800000000002</v>
      </c>
      <c r="C411">
        <v>-1422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Allen Chiang</cp:lastModifiedBy>
  <dcterms:created xsi:type="dcterms:W3CDTF">2013-04-03T15:49:21Z</dcterms:created>
  <dcterms:modified xsi:type="dcterms:W3CDTF">2018-03-08T18:50:31Z</dcterms:modified>
</cp:coreProperties>
</file>