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/>
  <xr:revisionPtr revIDLastSave="0" documentId="13_ncr:1_{72E489EA-54B1-4A4C-B59B-ED22589640E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Q1" sheetId="1" r:id="rId1"/>
    <sheet name="Q3" sheetId="2" r:id="rId2"/>
    <sheet name="Q4" sheetId="5" r:id="rId3"/>
  </sheets>
  <definedNames>
    <definedName name="solver_adj" localSheetId="0" hidden="1">'Q1'!$B$39:$B$40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'Q1'!$B$39</definedName>
    <definedName name="solver_lhs2" localSheetId="0" hidden="1">'Q1'!$B$39</definedName>
    <definedName name="solver_lhs3" localSheetId="0" hidden="1">'Q1'!$B$40</definedName>
    <definedName name="solver_lhs4" localSheetId="0" hidden="1">'Q1'!$B$40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'Q1'!$H$37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hs1" localSheetId="0" hidden="1">1</definedName>
    <definedName name="solver_rhs2" localSheetId="0" hidden="1">0</definedName>
    <definedName name="solver_rhs3" localSheetId="0" hidden="1">1</definedName>
    <definedName name="solver_rhs4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7" i="1" l="1"/>
  <c r="I3" i="5" l="1"/>
  <c r="P4" i="5"/>
  <c r="P5" i="5"/>
  <c r="P3" i="5"/>
  <c r="U16" i="5"/>
  <c r="U17" i="5"/>
  <c r="U18" i="5"/>
  <c r="U19" i="5"/>
  <c r="U20" i="5"/>
  <c r="U21" i="5"/>
  <c r="U22" i="5"/>
  <c r="U15" i="5"/>
  <c r="T16" i="5"/>
  <c r="T17" i="5"/>
  <c r="T18" i="5"/>
  <c r="T19" i="5"/>
  <c r="T20" i="5"/>
  <c r="T21" i="5"/>
  <c r="T22" i="5"/>
  <c r="T15" i="5"/>
  <c r="S16" i="5"/>
  <c r="S17" i="5"/>
  <c r="S18" i="5"/>
  <c r="S19" i="5"/>
  <c r="S20" i="5"/>
  <c r="S21" i="5"/>
  <c r="S22" i="5"/>
  <c r="S15" i="5"/>
  <c r="M3" i="5"/>
  <c r="M5" i="5"/>
  <c r="M4" i="5"/>
  <c r="N4" i="2"/>
  <c r="N3" i="2"/>
  <c r="I4" i="5"/>
  <c r="I5" i="5"/>
  <c r="I6" i="5"/>
  <c r="I7" i="5"/>
  <c r="I8" i="5"/>
  <c r="I9" i="5"/>
  <c r="I10" i="5"/>
  <c r="AE15" i="2"/>
  <c r="AE14" i="2"/>
  <c r="AE5" i="2"/>
  <c r="AE6" i="2"/>
  <c r="AE7" i="2"/>
  <c r="AE8" i="2"/>
  <c r="AE9" i="2"/>
  <c r="AE10" i="2"/>
  <c r="AE11" i="2"/>
  <c r="AE12" i="2"/>
  <c r="AE13" i="2"/>
  <c r="AE16" i="2"/>
  <c r="AE17" i="2"/>
  <c r="AE18" i="2"/>
  <c r="AE19" i="2"/>
  <c r="AE4" i="2"/>
  <c r="N27" i="2"/>
  <c r="M27" i="2"/>
  <c r="N26" i="2"/>
  <c r="M26" i="2"/>
  <c r="M31" i="2"/>
  <c r="M30" i="2"/>
  <c r="N31" i="2"/>
  <c r="N30" i="2"/>
  <c r="Q21" i="2"/>
  <c r="Q22" i="2"/>
  <c r="Q19" i="2"/>
  <c r="Q20" i="2"/>
  <c r="Q17" i="2"/>
  <c r="Q18" i="2"/>
  <c r="N21" i="2"/>
  <c r="N22" i="2"/>
  <c r="N19" i="2"/>
  <c r="N20" i="2"/>
  <c r="N17" i="2"/>
  <c r="N18" i="2"/>
  <c r="I11" i="5" l="1"/>
  <c r="AD5" i="2" l="1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4" i="2"/>
  <c r="I5" i="2" l="1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4" i="2"/>
  <c r="H5" i="2" l="1"/>
  <c r="J5" i="2" s="1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J13" i="2" s="1"/>
  <c r="H14" i="2"/>
  <c r="J14" i="2" s="1"/>
  <c r="H15" i="2"/>
  <c r="J15" i="2" s="1"/>
  <c r="H16" i="2"/>
  <c r="J16" i="2" s="1"/>
  <c r="H17" i="2"/>
  <c r="J17" i="2" s="1"/>
  <c r="H18" i="2"/>
  <c r="J18" i="2" s="1"/>
  <c r="H19" i="2"/>
  <c r="J19" i="2" s="1"/>
  <c r="H4" i="2"/>
  <c r="J4" i="2" s="1"/>
  <c r="Q13" i="2" l="1"/>
  <c r="N10" i="2"/>
  <c r="N13" i="2"/>
  <c r="N11" i="2"/>
  <c r="Q11" i="2"/>
  <c r="Q15" i="2"/>
  <c r="Q12" i="2"/>
  <c r="Q10" i="2"/>
  <c r="Q14" i="2"/>
  <c r="N15" i="2"/>
  <c r="N14" i="2"/>
  <c r="N12" i="2"/>
  <c r="Q4" i="2"/>
  <c r="Q3" i="2"/>
  <c r="N6" i="2"/>
  <c r="N5" i="2"/>
  <c r="Q8" i="2"/>
  <c r="Q5" i="2"/>
  <c r="Q6" i="2"/>
  <c r="Q7" i="2"/>
  <c r="C29" i="2"/>
  <c r="C27" i="2"/>
  <c r="C24" i="2"/>
  <c r="C30" i="2"/>
  <c r="C28" i="2"/>
  <c r="C26" i="2"/>
  <c r="C25" i="2"/>
  <c r="C23" i="2"/>
  <c r="F3" i="1"/>
  <c r="G3" i="1"/>
  <c r="F5" i="1"/>
  <c r="F2" i="1"/>
  <c r="C3" i="1"/>
  <c r="C4" i="1"/>
  <c r="C5" i="1"/>
  <c r="C2" i="1"/>
  <c r="C31" i="2" l="1"/>
  <c r="I28" i="2" l="1"/>
  <c r="D23" i="2"/>
  <c r="D24" i="2" s="1"/>
  <c r="D25" i="2" s="1"/>
  <c r="D26" i="2" s="1"/>
  <c r="D27" i="2" s="1"/>
  <c r="D28" i="2" s="1"/>
  <c r="D29" i="2" s="1"/>
  <c r="D30" i="2" s="1"/>
  <c r="I25" i="2" l="1"/>
  <c r="I26" i="2"/>
  <c r="I24" i="2"/>
  <c r="I27" i="2"/>
  <c r="I29" i="2" l="1"/>
</calcChain>
</file>

<file path=xl/sharedStrings.xml><?xml version="1.0" encoding="utf-8"?>
<sst xmlns="http://schemas.openxmlformats.org/spreadsheetml/2006/main" count="206" uniqueCount="141">
  <si>
    <t>X1</t>
    <phoneticPr fontId="1" type="noConversion"/>
  </si>
  <si>
    <t>X2</t>
    <phoneticPr fontId="1" type="noConversion"/>
  </si>
  <si>
    <t>Y</t>
    <phoneticPr fontId="1" type="noConversion"/>
  </si>
  <si>
    <t>X1X2</t>
    <phoneticPr fontId="1" type="noConversion"/>
  </si>
  <si>
    <t>+</t>
    <phoneticPr fontId="1" type="noConversion"/>
  </si>
  <si>
    <t>-</t>
    <phoneticPr fontId="1" type="noConversion"/>
  </si>
  <si>
    <t>Test</t>
  </si>
  <si>
    <t>Test</t>
    <phoneticPr fontId="1" type="noConversion"/>
  </si>
  <si>
    <t>x1</t>
  </si>
  <si>
    <t>x1</t>
    <phoneticPr fontId="1" type="noConversion"/>
  </si>
  <si>
    <t>x2</t>
  </si>
  <si>
    <t>x2</t>
    <phoneticPr fontId="1" type="noConversion"/>
  </si>
  <si>
    <t>x3</t>
  </si>
  <si>
    <t>x3</t>
    <phoneticPr fontId="1" type="noConversion"/>
  </si>
  <si>
    <t>x4</t>
  </si>
  <si>
    <t>x4</t>
    <phoneticPr fontId="1" type="noConversion"/>
  </si>
  <si>
    <t>yi1</t>
    <phoneticPr fontId="1" type="noConversion"/>
  </si>
  <si>
    <t>yi2</t>
    <phoneticPr fontId="1" type="noConversion"/>
  </si>
  <si>
    <t xml:space="preserve"> </t>
    <phoneticPr fontId="1" type="noConversion"/>
  </si>
  <si>
    <t>Run 1</t>
    <phoneticPr fontId="1" type="noConversion"/>
  </si>
  <si>
    <t xml:space="preserve">Run 2 </t>
    <phoneticPr fontId="1" type="noConversion"/>
  </si>
  <si>
    <t>Parallelism</t>
    <phoneticPr fontId="1" type="noConversion"/>
  </si>
  <si>
    <t>AVG</t>
    <phoneticPr fontId="1" type="noConversion"/>
  </si>
  <si>
    <t>VAR</t>
    <phoneticPr fontId="1" type="noConversion"/>
  </si>
  <si>
    <t>SN</t>
    <phoneticPr fontId="1" type="noConversion"/>
  </si>
  <si>
    <t xml:space="preserve">Factor </t>
    <phoneticPr fontId="1" type="noConversion"/>
  </si>
  <si>
    <t>Level</t>
    <phoneticPr fontId="1" type="noConversion"/>
  </si>
  <si>
    <t>Eta</t>
    <phoneticPr fontId="1" type="noConversion"/>
  </si>
  <si>
    <t>Eta-bar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</si>
  <si>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</si>
  <si>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</si>
  <si>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</si>
  <si>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Overall mean</t>
    <phoneticPr fontId="1" type="noConversion"/>
  </si>
  <si>
    <t>X1+</t>
    <phoneticPr fontId="1" type="noConversion"/>
  </si>
  <si>
    <t>X1-</t>
    <phoneticPr fontId="1" type="noConversion"/>
  </si>
  <si>
    <t>X2+</t>
    <phoneticPr fontId="1" type="noConversion"/>
  </si>
  <si>
    <t>X2-</t>
    <phoneticPr fontId="1" type="noConversion"/>
  </si>
  <si>
    <t>X3+</t>
    <phoneticPr fontId="1" type="noConversion"/>
  </si>
  <si>
    <t>X3-</t>
    <phoneticPr fontId="1" type="noConversion"/>
  </si>
  <si>
    <t>X4+</t>
    <phoneticPr fontId="1" type="noConversion"/>
  </si>
  <si>
    <t>X4-</t>
    <phoneticPr fontId="1" type="noConversion"/>
  </si>
  <si>
    <t>Factor</t>
    <phoneticPr fontId="1" type="noConversion"/>
  </si>
  <si>
    <t>Setting</t>
    <phoneticPr fontId="1" type="noConversion"/>
  </si>
  <si>
    <t>Contribution(dB)</t>
    <phoneticPr fontId="1" type="noConversion"/>
  </si>
  <si>
    <t>Total</t>
    <phoneticPr fontId="1" type="noConversion"/>
  </si>
  <si>
    <t>Starting Condition</t>
    <phoneticPr fontId="1" type="noConversion"/>
  </si>
  <si>
    <t>E4</t>
    <phoneticPr fontId="1" type="noConversion"/>
  </si>
  <si>
    <t>x1x2</t>
  </si>
  <si>
    <t>x1x2</t>
    <phoneticPr fontId="1" type="noConversion"/>
  </si>
  <si>
    <t>x1x3</t>
  </si>
  <si>
    <t>x1x3</t>
    <phoneticPr fontId="1" type="noConversion"/>
  </si>
  <si>
    <t>x1x4</t>
  </si>
  <si>
    <t>x1x4</t>
    <phoneticPr fontId="1" type="noConversion"/>
  </si>
  <si>
    <t>x2x3</t>
  </si>
  <si>
    <t>x2x3</t>
    <phoneticPr fontId="1" type="noConversion"/>
  </si>
  <si>
    <t>x2x4</t>
  </si>
  <si>
    <t>x2x4</t>
    <phoneticPr fontId="1" type="noConversion"/>
  </si>
  <si>
    <t>x3x4</t>
  </si>
  <si>
    <t>x3x4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</si>
  <si>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</si>
  <si>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</si>
  <si>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</si>
  <si>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E23</t>
    <phoneticPr fontId="1" type="noConversion"/>
  </si>
  <si>
    <t>E24</t>
    <phoneticPr fontId="1" type="noConversion"/>
  </si>
  <si>
    <t>E34</t>
    <phoneticPr fontId="1" type="noConversion"/>
  </si>
  <si>
    <t>Main Effect</t>
    <phoneticPr fontId="1" type="noConversion"/>
  </si>
  <si>
    <t>Interation Effect</t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</si>
  <si>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</si>
  <si>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</si>
  <si>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</si>
  <si>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</si>
  <si>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</si>
  <si>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</si>
  <si>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</si>
  <si>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</si>
  <si>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</si>
  <si>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</si>
  <si>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</si>
  <si>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</si>
  <si>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</si>
  <si>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</si>
  <si>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</si>
  <si>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</si>
  <si>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</si>
  <si>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</si>
  <si>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</si>
  <si>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</si>
  <si>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</si>
  <si>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</si>
  <si>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</si>
  <si>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</si>
  <si>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t>E(X1|X2-)</t>
    <phoneticPr fontId="1" type="noConversion"/>
  </si>
  <si>
    <t>E(X1|X2+)</t>
    <phoneticPr fontId="1" type="noConversion"/>
  </si>
  <si>
    <t>E(X1|X3+)</t>
    <phoneticPr fontId="1" type="noConversion"/>
  </si>
  <si>
    <t>E(X1|X3-)</t>
    <phoneticPr fontId="1" type="noConversion"/>
  </si>
  <si>
    <t>E(X1|X4+)</t>
    <phoneticPr fontId="1" type="noConversion"/>
  </si>
  <si>
    <t>E(X1|X4-)</t>
    <phoneticPr fontId="1" type="noConversion"/>
  </si>
  <si>
    <t>E(X2|X1+)</t>
    <phoneticPr fontId="1" type="noConversion"/>
  </si>
  <si>
    <t>E(X2|X1-)</t>
    <phoneticPr fontId="1" type="noConversion"/>
  </si>
  <si>
    <t>E(X2|X3+)</t>
    <phoneticPr fontId="1" type="noConversion"/>
  </si>
  <si>
    <t>E(X2|X3-)</t>
    <phoneticPr fontId="1" type="noConversion"/>
  </si>
  <si>
    <t>E(X2|X4+)</t>
    <phoneticPr fontId="1" type="noConversion"/>
  </si>
  <si>
    <t>E(X2|X4-)</t>
    <phoneticPr fontId="1" type="noConversion"/>
  </si>
  <si>
    <t>E(X3|X2+)</t>
    <phoneticPr fontId="1" type="noConversion"/>
  </si>
  <si>
    <t>E(X3|X2-)</t>
    <phoneticPr fontId="1" type="noConversion"/>
  </si>
  <si>
    <t>E(X3|X4+)</t>
    <phoneticPr fontId="1" type="noConversion"/>
  </si>
  <si>
    <t>E(X3|X4-)</t>
    <phoneticPr fontId="1" type="noConversion"/>
  </si>
  <si>
    <t>E(X3|X1+)</t>
    <phoneticPr fontId="1" type="noConversion"/>
  </si>
  <si>
    <t>E(X3|X1-)</t>
    <phoneticPr fontId="1" type="noConversion"/>
  </si>
  <si>
    <t>E(X4|X1+)</t>
    <phoneticPr fontId="1" type="noConversion"/>
  </si>
  <si>
    <t>E(X4|X1-)</t>
    <phoneticPr fontId="1" type="noConversion"/>
  </si>
  <si>
    <t>E(X4|X2+)</t>
    <phoneticPr fontId="1" type="noConversion"/>
  </si>
  <si>
    <t>E(X4|X2-)</t>
    <phoneticPr fontId="1" type="noConversion"/>
  </si>
  <si>
    <t>E(X4|X3+)</t>
    <phoneticPr fontId="1" type="noConversion"/>
  </si>
  <si>
    <t>E(X4|X3-)</t>
    <phoneticPr fontId="1" type="noConversion"/>
  </si>
  <si>
    <t>加總</t>
  </si>
  <si>
    <t>平均值</t>
    <phoneticPr fontId="1" type="noConversion"/>
  </si>
  <si>
    <t>計算加總</t>
    <phoneticPr fontId="1" type="noConversion"/>
  </si>
  <si>
    <t>計數</t>
    <phoneticPr fontId="1" type="noConversion"/>
  </si>
  <si>
    <t>y</t>
    <phoneticPr fontId="1" type="noConversion"/>
  </si>
  <si>
    <t>Temperature</t>
  </si>
  <si>
    <t>Pressure</t>
  </si>
  <si>
    <t>Time</t>
  </si>
  <si>
    <t>Average</t>
  </si>
  <si>
    <t>Trial</t>
    <phoneticPr fontId="1" type="noConversion"/>
  </si>
  <si>
    <t>VAR of the noise</t>
    <phoneticPr fontId="1" type="noConversion"/>
  </si>
  <si>
    <t>Tem*Pre</t>
  </si>
  <si>
    <t>Tem*Pre</t>
    <phoneticPr fontId="1" type="noConversion"/>
  </si>
  <si>
    <t>Tem*Time</t>
  </si>
  <si>
    <t>Tem*Time</t>
    <phoneticPr fontId="1" type="noConversion"/>
  </si>
  <si>
    <t>Pre*Time</t>
  </si>
  <si>
    <t>Pre*Time</t>
    <phoneticPr fontId="1" type="noConversion"/>
  </si>
  <si>
    <t>E(Tem)</t>
    <phoneticPr fontId="1" type="noConversion"/>
  </si>
  <si>
    <t>E(Pre)</t>
    <phoneticPr fontId="1" type="noConversion"/>
  </si>
  <si>
    <t>E(Time)</t>
    <phoneticPr fontId="1" type="noConversion"/>
  </si>
  <si>
    <t>E(Tem*Pre)</t>
    <phoneticPr fontId="1" type="noConversion"/>
  </si>
  <si>
    <t>E(Tem*Time)</t>
    <phoneticPr fontId="1" type="noConversion"/>
  </si>
  <si>
    <t>E(Pre*Time)</t>
    <phoneticPr fontId="1" type="noConversion"/>
  </si>
  <si>
    <t>y=</t>
  </si>
  <si>
    <t>X1_limit</t>
    <phoneticPr fontId="1" type="noConversion"/>
  </si>
  <si>
    <t>X2_limit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</si>
</sst>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4"/>
      <color theme="1"/>
      <name val="新細明體"/>
      <family val="2"/>
      <scheme val="minor"/>
    </font>
    <font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77" fontId="0" fillId="0" borderId="0" xfId="0" applyNumberFormat="1"/>
    <xf numFmtId="177" fontId="3" fillId="0" borderId="0" xfId="0" applyNumberFormat="1" applyFont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/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177" fontId="0" fillId="0" borderId="14" xfId="0" applyNumberFormat="1" applyBorder="1"/>
    <xf numFmtId="177" fontId="0" fillId="0" borderId="15" xfId="0" applyNumberFormat="1" applyBorder="1"/>
    <xf numFmtId="177" fontId="0" fillId="0" borderId="16" xfId="0" applyNumberFormat="1" applyBorder="1"/>
    <xf numFmtId="0" fontId="5" fillId="0" borderId="13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177" fontId="6" fillId="0" borderId="21" xfId="0" applyNumberFormat="1" applyFont="1" applyBorder="1" applyAlignment="1">
      <alignment horizontal="center"/>
    </xf>
    <xf numFmtId="177" fontId="6" fillId="0" borderId="24" xfId="0" applyNumberFormat="1" applyFont="1" applyBorder="1" applyAlignment="1">
      <alignment horizontal="center"/>
    </xf>
    <xf numFmtId="177" fontId="6" fillId="0" borderId="25" xfId="0" applyNumberFormat="1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6" xfId="0" applyFont="1" applyFill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177" fontId="6" fillId="0" borderId="19" xfId="0" applyNumberFormat="1" applyFont="1" applyBorder="1" applyAlignment="1">
      <alignment horizontal="center"/>
    </xf>
    <xf numFmtId="177" fontId="6" fillId="0" borderId="23" xfId="0" applyNumberFormat="1" applyFont="1" applyBorder="1" applyAlignment="1">
      <alignment horizontal="center"/>
    </xf>
    <xf numFmtId="177" fontId="6" fillId="0" borderId="20" xfId="0" applyNumberFormat="1" applyFont="1" applyBorder="1" applyAlignment="1">
      <alignment horizontal="center"/>
    </xf>
    <xf numFmtId="0" fontId="0" fillId="0" borderId="26" xfId="0" applyBorder="1" applyAlignment="1">
      <alignment horizontal="center"/>
    </xf>
    <xf numFmtId="177" fontId="0" fillId="0" borderId="20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4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Continuous"/>
    </xf>
    <xf numFmtId="0" fontId="0" fillId="3" borderId="0" xfId="0" applyFill="1" applyBorder="1"/>
    <xf numFmtId="0" fontId="0" fillId="0" borderId="0" xfId="0" applyFill="1" applyBorder="1"/>
    <xf numFmtId="0" fontId="0" fillId="0" borderId="1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3" xfId="0" applyFill="1" applyBorder="1"/>
    <xf numFmtId="177" fontId="0" fillId="0" borderId="13" xfId="0" applyNumberFormat="1" applyFill="1" applyBorder="1"/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1" fontId="0" fillId="0" borderId="0" xfId="0" applyNumberFormat="1" applyFill="1" applyBorder="1"/>
    <xf numFmtId="0" fontId="0" fillId="4" borderId="13" xfId="0" applyFill="1" applyBorder="1"/>
    <xf numFmtId="1" fontId="0" fillId="4" borderId="13" xfId="0" applyNumberFormat="1" applyFill="1" applyBorder="1"/>
    <xf numFmtId="0" fontId="0" fillId="5" borderId="13" xfId="0" applyFill="1" applyBorder="1"/>
    <xf numFmtId="1" fontId="0" fillId="5" borderId="13" xfId="0" applyNumberFormat="1" applyFill="1" applyBorder="1"/>
    <xf numFmtId="0" fontId="0" fillId="0" borderId="19" xfId="0" applyBorder="1"/>
    <xf numFmtId="0" fontId="0" fillId="0" borderId="26" xfId="0" applyBorder="1" applyAlignment="1">
      <alignment horizontal="center"/>
    </xf>
    <xf numFmtId="0" fontId="0" fillId="3" borderId="24" xfId="0" applyFill="1" applyBorder="1"/>
    <xf numFmtId="177" fontId="2" fillId="0" borderId="14" xfId="0" applyNumberFormat="1" applyFont="1" applyBorder="1"/>
    <xf numFmtId="177" fontId="2" fillId="0" borderId="15" xfId="0" applyNumberFormat="1" applyFont="1" applyBorder="1"/>
    <xf numFmtId="177" fontId="2" fillId="3" borderId="15" xfId="0" applyNumberFormat="1" applyFont="1" applyFill="1" applyBorder="1"/>
    <xf numFmtId="177" fontId="2" fillId="0" borderId="16" xfId="0" applyNumberFormat="1" applyFont="1" applyBorder="1"/>
    <xf numFmtId="0" fontId="0" fillId="0" borderId="2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0" xfId="0" applyFont="1" applyAlignment="1">
      <alignment horizontal="center"/>
    </xf>
    <xf numFmtId="177" fontId="3" fillId="0" borderId="0" xfId="0" applyNumberFormat="1" applyFont="1" applyAlignment="1">
      <alignment horizontal="center"/>
    </xf>
    <xf numFmtId="177" fontId="2" fillId="3" borderId="0" xfId="0" applyNumberFormat="1" applyFont="1" applyFill="1" applyAlignment="1">
      <alignment horizontal="center"/>
    </xf>
    <xf numFmtId="2" fontId="0" fillId="0" borderId="0" xfId="0" applyNumberFormat="1" applyFill="1" applyBorder="1" applyAlignment="1"/>
    <xf numFmtId="0" fontId="4" fillId="6" borderId="1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Effect</a:t>
            </a:r>
            <a:r>
              <a:rPr lang="en-US" altLang="zh-TW" baseline="0"/>
              <a:t> plot for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'Q1'!$A$3:$A$4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'Q1'!$A$9:$A$10</c:f>
              <c:numCache>
                <c:formatCode>General</c:formatCode>
                <c:ptCount val="2"/>
                <c:pt idx="0">
                  <c:v>80</c:v>
                </c:pt>
                <c:pt idx="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BA-4279-BC61-63CE4E6F8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615888"/>
        <c:axId val="600911104"/>
      </c:lineChart>
      <c:catAx>
        <c:axId val="56261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0911104"/>
        <c:crosses val="autoZero"/>
        <c:auto val="1"/>
        <c:lblAlgn val="ctr"/>
        <c:lblOffset val="100"/>
        <c:noMultiLvlLbl val="0"/>
      </c:catAx>
      <c:valAx>
        <c:axId val="600911104"/>
        <c:scaling>
          <c:orientation val="minMax"/>
          <c:max val="12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261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Effect</a:t>
            </a:r>
            <a:r>
              <a:rPr lang="en-US" altLang="zh-TW" baseline="0"/>
              <a:t> plot for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'Q1'!$A$3:$A$4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'Q1'!$C$9:$C$10</c:f>
              <c:numCache>
                <c:formatCode>General</c:formatCode>
                <c:ptCount val="2"/>
                <c:pt idx="0">
                  <c:v>105</c:v>
                </c:pt>
                <c:pt idx="1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9E-4CA0-B368-E1BBD81BA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955856"/>
        <c:axId val="604656768"/>
      </c:lineChart>
      <c:catAx>
        <c:axId val="61095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4656768"/>
        <c:crosses val="autoZero"/>
        <c:auto val="1"/>
        <c:lblAlgn val="ctr"/>
        <c:lblOffset val="100"/>
        <c:noMultiLvlLbl val="0"/>
      </c:catAx>
      <c:valAx>
        <c:axId val="60465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095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baseline="0">
                <a:effectLst/>
              </a:rPr>
              <a:t>Effect of feed rate (x1) for varying nose radius </a:t>
            </a:r>
            <a:endParaRPr lang="zh-TW" altLang="zh-TW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'Q1'!$A$14</c:f>
              <c:strCache>
                <c:ptCount val="1"/>
                <c:pt idx="0">
                  <c:v>+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'Q1'!$D$12:$D$13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'Q1'!$B$14:$C$14</c:f>
              <c:numCache>
                <c:formatCode>General</c:formatCode>
                <c:ptCount val="2"/>
                <c:pt idx="0">
                  <c:v>60</c:v>
                </c:pt>
                <c:pt idx="1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D0-41E8-9421-109787619B44}"/>
            </c:ext>
          </c:extLst>
        </c:ser>
        <c:ser>
          <c:idx val="1"/>
          <c:order val="1"/>
          <c:tx>
            <c:strRef>
              <c:f>'Q1'!$A$15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'Q1'!$D$12:$D$13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'Q1'!$B$15:$C$15</c:f>
              <c:numCache>
                <c:formatCode>General</c:formatCode>
                <c:ptCount val="2"/>
                <c:pt idx="0">
                  <c:v>100</c:v>
                </c:pt>
                <c:pt idx="1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D0-41E8-9421-109787619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610688"/>
        <c:axId val="604667168"/>
      </c:lineChart>
      <c:catAx>
        <c:axId val="56261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4667168"/>
        <c:crosses val="autoZero"/>
        <c:auto val="1"/>
        <c:lblAlgn val="ctr"/>
        <c:lblOffset val="100"/>
        <c:noMultiLvlLbl val="0"/>
      </c:catAx>
      <c:valAx>
        <c:axId val="604667168"/>
        <c:scaling>
          <c:orientation val="minMax"/>
          <c:max val="13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261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Effect</a:t>
            </a:r>
            <a:r>
              <a:rPr lang="en-US" altLang="zh-TW" baseline="0"/>
              <a:t> of nose radius (x2)</a:t>
            </a:r>
            <a:r>
              <a:rPr lang="zh-TW" altLang="en-US" baseline="0"/>
              <a:t> </a:t>
            </a:r>
            <a:r>
              <a:rPr lang="en-US" altLang="zh-TW" baseline="0"/>
              <a:t>for vartying feed rate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'Q1'!$A$18</c:f>
              <c:strCache>
                <c:ptCount val="1"/>
                <c:pt idx="0">
                  <c:v>+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'Q1'!$D$12:$D$13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'Q1'!$B$18:$C$18</c:f>
              <c:numCache>
                <c:formatCode>General</c:formatCode>
                <c:ptCount val="2"/>
                <c:pt idx="0">
                  <c:v>110</c:v>
                </c:pt>
                <c:pt idx="1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2D-45E7-983A-800EF7879A52}"/>
            </c:ext>
          </c:extLst>
        </c:ser>
        <c:ser>
          <c:idx val="1"/>
          <c:order val="1"/>
          <c:tx>
            <c:strRef>
              <c:f>'Q1'!$A$19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'Q1'!$D$12:$D$13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'Q1'!$B$19:$C$19</c:f>
              <c:numCache>
                <c:formatCode>General</c:formatCode>
                <c:ptCount val="2"/>
                <c:pt idx="0">
                  <c:v>100</c:v>
                </c:pt>
                <c:pt idx="1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2D-45E7-983A-800EF7879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026048"/>
        <c:axId val="704723232"/>
      </c:lineChart>
      <c:catAx>
        <c:axId val="61202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4723232"/>
        <c:crosses val="autoZero"/>
        <c:auto val="1"/>
        <c:lblAlgn val="ctr"/>
        <c:lblOffset val="100"/>
        <c:noMultiLvlLbl val="0"/>
      </c:catAx>
      <c:valAx>
        <c:axId val="704723232"/>
        <c:scaling>
          <c:orientation val="minMax"/>
          <c:max val="13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202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6.0008507081008342E-2"/>
          <c:y val="0.1555341111041984"/>
          <c:w val="0.90957448006764707"/>
          <c:h val="0.69041275234048083"/>
        </c:manualLayout>
      </c:layout>
      <c:scatterChart>
        <c:scatterStyle val="lineMarker"/>
        <c:varyColors val="0"/>
        <c:ser>
          <c:idx val="0"/>
          <c:order val="0"/>
          <c:tx>
            <c:strRef>
              <c:f>'Q1'!$B$1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'Q1'!$A$2:$A$5</c:f>
              <c:numCache>
                <c:formatCode>General</c:formatCode>
                <c:ptCount val="4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</c:numCache>
            </c:numRef>
          </c:xVal>
          <c:yVal>
            <c:numRef>
              <c:f>'Q1'!$B$2:$B$5</c:f>
              <c:numCache>
                <c:formatCode>General</c:formatCode>
                <c:ptCount val="4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76-445B-B9DF-52F1777B2653}"/>
            </c:ext>
          </c:extLst>
        </c:ser>
        <c:ser>
          <c:idx val="1"/>
          <c:order val="1"/>
          <c:tx>
            <c:strRef>
              <c:f>'Q1'!$C$1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'Q1'!$A$2:$A$5</c:f>
              <c:numCache>
                <c:formatCode>General</c:formatCode>
                <c:ptCount val="4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</c:numCache>
            </c:numRef>
          </c:xVal>
          <c:yVal>
            <c:numRef>
              <c:f>'Q1'!$C$2:$C$5</c:f>
              <c:numCache>
                <c:formatCode>General</c:formatCode>
                <c:ptCount val="4"/>
                <c:pt idx="0">
                  <c:v>100</c:v>
                </c:pt>
                <c:pt idx="1">
                  <c:v>60</c:v>
                </c:pt>
                <c:pt idx="2">
                  <c:v>110</c:v>
                </c:pt>
                <c:pt idx="3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76-445B-B9DF-52F1777B2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532128"/>
        <c:axId val="704708256"/>
      </c:scatterChart>
      <c:valAx>
        <c:axId val="69553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4708256"/>
        <c:crosses val="autoZero"/>
        <c:crossBetween val="midCat"/>
      </c:valAx>
      <c:valAx>
        <c:axId val="7047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5532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'Q1'!$A$43:$A$53</c:f>
              <c:numCache>
                <c:formatCode>General</c:formatCode>
                <c:ptCount val="11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</c:v>
                </c:pt>
                <c:pt idx="6">
                  <c:v>-0.2</c:v>
                </c:pt>
                <c:pt idx="7">
                  <c:v>-0.4</c:v>
                </c:pt>
                <c:pt idx="8">
                  <c:v>-0.6</c:v>
                </c:pt>
                <c:pt idx="9">
                  <c:v>-0.8</c:v>
                </c:pt>
                <c:pt idx="10">
                  <c:v>-1</c:v>
                </c:pt>
              </c:numCache>
            </c:numRef>
          </c:xVal>
          <c:yVal>
            <c:numRef>
              <c:f>'Q1'!$B$43:$B$53</c:f>
              <c:numCache>
                <c:formatCode>General</c:formatCode>
                <c:ptCount val="11"/>
                <c:pt idx="0">
                  <c:v>-7.7715611723760997E-16</c:v>
                </c:pt>
                <c:pt idx="1">
                  <c:v>-0.18181818181818099</c:v>
                </c:pt>
                <c:pt idx="2">
                  <c:v>-0.33333333333333298</c:v>
                </c:pt>
                <c:pt idx="3">
                  <c:v>-0.46153846153846201</c:v>
                </c:pt>
                <c:pt idx="4">
                  <c:v>-0.57142857142857095</c:v>
                </c:pt>
                <c:pt idx="5">
                  <c:v>-0.66666666666666596</c:v>
                </c:pt>
                <c:pt idx="6">
                  <c:v>-0.75</c:v>
                </c:pt>
                <c:pt idx="7">
                  <c:v>-0.82352941176470695</c:v>
                </c:pt>
                <c:pt idx="8">
                  <c:v>-0.88888888888888595</c:v>
                </c:pt>
                <c:pt idx="9">
                  <c:v>-0.94736842105262697</c:v>
                </c:pt>
                <c:pt idx="10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F0-4F82-8110-9FBD1EE6B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678432"/>
        <c:axId val="702448784"/>
      </c:scatterChart>
      <c:valAx>
        <c:axId val="73567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448784"/>
        <c:crosses val="autoZero"/>
        <c:crossBetween val="midCat"/>
      </c:valAx>
      <c:valAx>
        <c:axId val="70244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567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aseline="0"/>
              <a:t>Effects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'Q3'!$C$22</c:f>
              <c:strCache>
                <c:ptCount val="1"/>
                <c:pt idx="0">
                  <c:v>Eta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222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1FBA-4638-9894-389FAB3E89A0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222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FBA-4638-9894-389FAB3E89A0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222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1FBA-4638-9894-389FAB3E89A0}"/>
              </c:ext>
            </c:extLst>
          </c:dPt>
          <c:cat>
            <c:strRef>
              <c:f>'Q3'!$B$23:$B$30</c:f>
              <c:strCache>
                <c:ptCount val="8"/>
                <c:pt idx="0">
                  <c:v>X1+</c:v>
                </c:pt>
                <c:pt idx="1">
                  <c:v>X1-</c:v>
                </c:pt>
                <c:pt idx="2">
                  <c:v>X2+</c:v>
                </c:pt>
                <c:pt idx="3">
                  <c:v>X2-</c:v>
                </c:pt>
                <c:pt idx="4">
                  <c:v>X3+</c:v>
                </c:pt>
                <c:pt idx="5">
                  <c:v>X3-</c:v>
                </c:pt>
                <c:pt idx="6">
                  <c:v>X4+</c:v>
                </c:pt>
                <c:pt idx="7">
                  <c:v>X4-</c:v>
                </c:pt>
              </c:strCache>
            </c:strRef>
          </c:cat>
          <c:val>
            <c:numRef>
              <c:f>'Q3'!$C$23:$C$30</c:f>
              <c:numCache>
                <c:formatCode>0.000</c:formatCode>
                <c:ptCount val="8"/>
                <c:pt idx="0">
                  <c:v>8.5727609780480218</c:v>
                </c:pt>
                <c:pt idx="1">
                  <c:v>3.4093477171226265</c:v>
                </c:pt>
                <c:pt idx="2">
                  <c:v>10.005221276611842</c:v>
                </c:pt>
                <c:pt idx="3">
                  <c:v>1.9768874185588052</c:v>
                </c:pt>
                <c:pt idx="4">
                  <c:v>4.0387221247788778</c:v>
                </c:pt>
                <c:pt idx="5">
                  <c:v>7.9433865703917714</c:v>
                </c:pt>
                <c:pt idx="6">
                  <c:v>8.9933647000536165</c:v>
                </c:pt>
                <c:pt idx="7">
                  <c:v>2.9887439951170318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BA-4638-9894-389FAB3E89A0}"/>
            </c:ext>
          </c:extLst>
        </c:ser>
        <c:ser>
          <c:idx val="1"/>
          <c:order val="1"/>
          <c:tx>
            <c:strRef>
              <c:f>'Q3'!$D$22</c:f>
              <c:strCache>
                <c:ptCount val="1"/>
                <c:pt idx="0">
                  <c:v>Eta-bar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'Q3'!$D$23:$D$30</c:f>
              <c:numCache>
                <c:formatCode>0.000</c:formatCode>
                <c:ptCount val="8"/>
                <c:pt idx="0">
                  <c:v>5.9910543475853251</c:v>
                </c:pt>
                <c:pt idx="1">
                  <c:v>5.9910543475853251</c:v>
                </c:pt>
                <c:pt idx="2">
                  <c:v>5.9910543475853251</c:v>
                </c:pt>
                <c:pt idx="3">
                  <c:v>5.9910543475853251</c:v>
                </c:pt>
                <c:pt idx="4">
                  <c:v>5.9910543475853251</c:v>
                </c:pt>
                <c:pt idx="5">
                  <c:v>5.9910543475853251</c:v>
                </c:pt>
                <c:pt idx="6">
                  <c:v>5.9910543475853251</c:v>
                </c:pt>
                <c:pt idx="7">
                  <c:v>5.9910543475853251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BA-4638-9894-389FAB3E8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028848"/>
        <c:axId val="695463872"/>
      </c:lineChart>
      <c:catAx>
        <c:axId val="61202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5463872"/>
        <c:crosses val="autoZero"/>
        <c:auto val="1"/>
        <c:lblAlgn val="ctr"/>
        <c:lblOffset val="100"/>
        <c:noMultiLvlLbl val="0"/>
      </c:catAx>
      <c:valAx>
        <c:axId val="69546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202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Effect</a:t>
            </a:r>
            <a:r>
              <a:rPr lang="en-US" altLang="zh-TW" baseline="0"/>
              <a:t> of X4 for varying X3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'Q3'!$M$25</c:f>
              <c:strCache>
                <c:ptCount val="1"/>
                <c:pt idx="0">
                  <c:v>X3-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'Q3'!$B$14:$B$15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'Q3'!$M$26:$M$27</c:f>
              <c:numCache>
                <c:formatCode>General</c:formatCode>
                <c:ptCount val="2"/>
                <c:pt idx="0">
                  <c:v>4.3066591742124185</c:v>
                </c:pt>
                <c:pt idx="1">
                  <c:v>11.580113966571123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73-4B95-BE36-C91150206E88}"/>
            </c:ext>
          </c:extLst>
        </c:ser>
        <c:ser>
          <c:idx val="1"/>
          <c:order val="1"/>
          <c:tx>
            <c:strRef>
              <c:f>'Q3'!$N$25</c:f>
              <c:strCache>
                <c:ptCount val="1"/>
                <c:pt idx="0">
                  <c:v>X3+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'Q3'!$B$14:$B$15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'Q3'!$N$26:$N$27</c:f>
              <c:numCache>
                <c:formatCode>General</c:formatCode>
                <c:ptCount val="2"/>
                <c:pt idx="0">
                  <c:v>1.6708288160216447</c:v>
                </c:pt>
                <c:pt idx="1">
                  <c:v>6.4066154335361105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73-4B95-BE36-C91150206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9540672"/>
        <c:axId val="946021744"/>
      </c:lineChart>
      <c:catAx>
        <c:axId val="72954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46021744"/>
        <c:crosses val="autoZero"/>
        <c:auto val="1"/>
        <c:lblAlgn val="ctr"/>
        <c:lblOffset val="100"/>
        <c:noMultiLvlLbl val="0"/>
      </c:catAx>
      <c:valAx>
        <c:axId val="94602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954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35169</xdr:colOff>
      <xdr:row>3</xdr:row>
      <xdr:rowOff>99647</xdr:rowOff>
    </xdr:from>
    <xdr:to>
      <xdr:col>13</xdr:col>
      <xdr:colOff>199292</xdr:colOff>
      <xdr:row>17</xdr:row>
      <xdr:rowOff>134816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F0E30D1-0053-43EE-995F-76AC655A5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318463</xdr:colOff>
      <xdr:row>12</xdr:row>
      <xdr:rowOff>143845</xdr:rowOff>
    </xdr:from>
    <xdr:to>
      <xdr:col>12</xdr:col>
      <xdr:colOff>207094</xdr:colOff>
      <xdr:row>12</xdr:row>
      <xdr:rowOff>155569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7203D94A-0105-47D0-832F-0A5815565602}"/>
            </a:ext>
          </a:extLst>
        </xdr:cNvPr>
        <xdr:cNvCxnSpPr/>
      </xdr:nvCxnSpPr>
      <xdr:spPr>
        <a:xfrm flipV="1">
          <a:off x="4152276" y="2429845"/>
          <a:ext cx="2627068" cy="11724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306852</xdr:colOff>
      <xdr:row>10</xdr:row>
      <xdr:rowOff>63891</xdr:rowOff>
    </xdr:from>
    <xdr:ext cx="456087" cy="311496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4078EC1D-1E0E-4DEB-BEF8-F791088E9C19}"/>
            </a:ext>
          </a:extLst>
        </xdr:cNvPr>
        <xdr:cNvSpPr txBox="1"/>
      </xdr:nvSpPr>
      <xdr:spPr>
        <a:xfrm>
          <a:off x="6367683" y="1998199"/>
          <a:ext cx="45608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400">
              <a:solidFill>
                <a:srgbClr val="FF0000"/>
              </a:solidFill>
            </a:rPr>
            <a:t>+20</a:t>
          </a:r>
          <a:endParaRPr lang="zh-TW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82062</xdr:colOff>
      <xdr:row>18</xdr:row>
      <xdr:rowOff>76200</xdr:rowOff>
    </xdr:from>
    <xdr:to>
      <xdr:col>13</xdr:col>
      <xdr:colOff>246185</xdr:colOff>
      <xdr:row>32</xdr:row>
      <xdr:rowOff>111369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B4335CE6-3F0F-4CFD-8D7A-35A28B794C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304799</xdr:colOff>
      <xdr:row>3</xdr:row>
      <xdr:rowOff>117231</xdr:rowOff>
    </xdr:from>
    <xdr:to>
      <xdr:col>22</xdr:col>
      <xdr:colOff>468922</xdr:colOff>
      <xdr:row>17</xdr:row>
      <xdr:rowOff>152400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CBD28165-A7BC-4AE2-AD84-B3E88329DC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357554</xdr:colOff>
      <xdr:row>18</xdr:row>
      <xdr:rowOff>111370</xdr:rowOff>
    </xdr:from>
    <xdr:to>
      <xdr:col>22</xdr:col>
      <xdr:colOff>521677</xdr:colOff>
      <xdr:row>32</xdr:row>
      <xdr:rowOff>146539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958E51A3-B90F-4CCD-B4FD-1A49ED1A7D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213360</xdr:colOff>
      <xdr:row>3</xdr:row>
      <xdr:rowOff>129540</xdr:rowOff>
    </xdr:from>
    <xdr:to>
      <xdr:col>28</xdr:col>
      <xdr:colOff>270510</xdr:colOff>
      <xdr:row>13</xdr:row>
      <xdr:rowOff>92392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874CA686-D5CA-4135-BB4D-DC29AF728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430530</xdr:colOff>
      <xdr:row>38</xdr:row>
      <xdr:rowOff>209550</xdr:rowOff>
    </xdr:from>
    <xdr:to>
      <xdr:col>18</xdr:col>
      <xdr:colOff>64770</xdr:colOff>
      <xdr:row>52</xdr:row>
      <xdr:rowOff>102870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3BEA944A-6CB4-4FAF-BDE9-20F30B4A42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0.75147</cdr:x>
      <cdr:y>0.4112</cdr:y>
    </cdr:from>
    <cdr:to>
      <cdr:x>0.88005</cdr:x>
      <cdr:y>0.41234</cdr:y>
    </cdr:to>
    <cdr:cxnSp macro="">
      <cdr:nvCxnSpPr>
        <cdr:cNvPr id="2" name="直線接點 1">
          <a:extLst xmlns:a="http://schemas.openxmlformats.org/drawingml/2006/main">
            <a:ext uri="{FF2B5EF4-FFF2-40B4-BE49-F238E27FC236}">
              <a16:creationId xmlns:a16="http://schemas.microsoft.com/office/drawing/2014/main" id="{7203D94A-0105-47D0-832F-0A5815565602}"/>
            </a:ext>
          </a:extLst>
        </cdr:cNvPr>
        <cdr:cNvCxnSpPr/>
      </cdr:nvCxnSpPr>
      <cdr:spPr>
        <a:xfrm xmlns:a="http://schemas.openxmlformats.org/drawingml/2006/main" flipV="1">
          <a:off x="3410859" y="1124035"/>
          <a:ext cx="583608" cy="310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0.8427</cdr:x>
      <cdr:y>0.29734</cdr:y>
    </cdr:from>
    <cdr:to>
      <cdr:x>0.8445</cdr:x>
      <cdr:y>0.403</cdr:y>
    </cdr:to>
    <cdr:cxnSp macro="">
      <cdr:nvCxnSpPr>
        <cdr:cNvPr id="8" name="直線單箭頭接點 7">
          <a:extLst xmlns:a="http://schemas.openxmlformats.org/drawingml/2006/main">
            <a:ext uri="{FF2B5EF4-FFF2-40B4-BE49-F238E27FC236}">
              <a16:creationId xmlns:a16="http://schemas.microsoft.com/office/drawing/2014/main" id="{A2C183D2-495E-42D9-8CD5-E867A2F9D327}"/>
            </a:ext>
          </a:extLst>
        </cdr:cNvPr>
        <cdr:cNvCxnSpPr/>
      </cdr:nvCxnSpPr>
      <cdr:spPr>
        <a:xfrm xmlns:a="http://schemas.openxmlformats.org/drawingml/2006/main">
          <a:off x="3824941" y="812800"/>
          <a:ext cx="8161" cy="28882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0.85043</cdr:x>
      <cdr:y>0.6588</cdr:y>
    </cdr:from>
    <cdr:to>
      <cdr:x>0.85141</cdr:x>
      <cdr:y>0.77195</cdr:y>
    </cdr:to>
    <cdr:cxnSp macro="">
      <cdr:nvCxnSpPr>
        <cdr:cNvPr id="6" name="直線單箭頭接點 5">
          <a:extLst xmlns:a="http://schemas.openxmlformats.org/drawingml/2006/main">
            <a:ext uri="{FF2B5EF4-FFF2-40B4-BE49-F238E27FC236}">
              <a16:creationId xmlns:a16="http://schemas.microsoft.com/office/drawing/2014/main" id="{034F24A2-B110-4446-9683-B50268224B3B}"/>
            </a:ext>
          </a:extLst>
        </cdr:cNvPr>
        <cdr:cNvCxnSpPr/>
      </cdr:nvCxnSpPr>
      <cdr:spPr>
        <a:xfrm xmlns:a="http://schemas.openxmlformats.org/drawingml/2006/main" flipH="1" flipV="1">
          <a:off x="3859996" y="1800870"/>
          <a:ext cx="4482" cy="309282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0.3047</cdr:x>
      <cdr:y>0.25783</cdr:y>
    </cdr:from>
    <cdr:to>
      <cdr:x>0.88291</cdr:x>
      <cdr:y>0.26211</cdr:y>
    </cdr:to>
    <cdr:cxnSp macro="">
      <cdr:nvCxnSpPr>
        <cdr:cNvPr id="2" name="直線接點 1">
          <a:extLst xmlns:a="http://schemas.openxmlformats.org/drawingml/2006/main">
            <a:ext uri="{FF2B5EF4-FFF2-40B4-BE49-F238E27FC236}">
              <a16:creationId xmlns:a16="http://schemas.microsoft.com/office/drawing/2014/main" id="{7203D94A-0105-47D0-832F-0A5815565602}"/>
            </a:ext>
          </a:extLst>
        </cdr:cNvPr>
        <cdr:cNvCxnSpPr/>
      </cdr:nvCxnSpPr>
      <cdr:spPr>
        <a:xfrm xmlns:a="http://schemas.openxmlformats.org/drawingml/2006/main" flipV="1">
          <a:off x="1393092" y="707292"/>
          <a:ext cx="2643554" cy="1172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0.75342</cdr:x>
      <cdr:y>0.44373</cdr:y>
    </cdr:from>
    <cdr:to>
      <cdr:x>0.882</cdr:x>
      <cdr:y>0.44487</cdr:y>
    </cdr:to>
    <cdr:cxnSp macro="">
      <cdr:nvCxnSpPr>
        <cdr:cNvPr id="3" name="直線接點 2">
          <a:extLst xmlns:a="http://schemas.openxmlformats.org/drawingml/2006/main">
            <a:ext uri="{FF2B5EF4-FFF2-40B4-BE49-F238E27FC236}">
              <a16:creationId xmlns:a16="http://schemas.microsoft.com/office/drawing/2014/main" id="{C5140196-23A4-4A93-8DE7-18683550F845}"/>
            </a:ext>
          </a:extLst>
        </cdr:cNvPr>
        <cdr:cNvCxnSpPr/>
      </cdr:nvCxnSpPr>
      <cdr:spPr>
        <a:xfrm xmlns:a="http://schemas.openxmlformats.org/drawingml/2006/main" flipV="1">
          <a:off x="3444631" y="1217246"/>
          <a:ext cx="587864" cy="311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0.84188</cdr:x>
      <cdr:y>0.14459</cdr:y>
    </cdr:from>
    <cdr:to>
      <cdr:x>0.84368</cdr:x>
      <cdr:y>0.25025</cdr:y>
    </cdr:to>
    <cdr:cxnSp macro="">
      <cdr:nvCxnSpPr>
        <cdr:cNvPr id="4" name="直線單箭頭接點 3">
          <a:extLst xmlns:a="http://schemas.openxmlformats.org/drawingml/2006/main">
            <a:ext uri="{FF2B5EF4-FFF2-40B4-BE49-F238E27FC236}">
              <a16:creationId xmlns:a16="http://schemas.microsoft.com/office/drawing/2014/main" id="{AE93E30E-EFDB-40D7-B14B-9086CD2691AE}"/>
            </a:ext>
          </a:extLst>
        </cdr:cNvPr>
        <cdr:cNvCxnSpPr/>
      </cdr:nvCxnSpPr>
      <cdr:spPr>
        <a:xfrm xmlns:a="http://schemas.openxmlformats.org/drawingml/2006/main">
          <a:off x="3849077" y="396631"/>
          <a:ext cx="8221" cy="28984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0.84444</cdr:x>
      <cdr:y>0.45228</cdr:y>
    </cdr:from>
    <cdr:to>
      <cdr:x>0.84543</cdr:x>
      <cdr:y>0.56542</cdr:y>
    </cdr:to>
    <cdr:cxnSp macro="">
      <cdr:nvCxnSpPr>
        <cdr:cNvPr id="5" name="直線單箭頭接點 4">
          <a:extLst xmlns:a="http://schemas.openxmlformats.org/drawingml/2006/main">
            <a:ext uri="{FF2B5EF4-FFF2-40B4-BE49-F238E27FC236}">
              <a16:creationId xmlns:a16="http://schemas.microsoft.com/office/drawing/2014/main" id="{1A2FC803-BAF1-4A0E-8BCE-D51F26B3FE75}"/>
            </a:ext>
          </a:extLst>
        </cdr:cNvPr>
        <cdr:cNvCxnSpPr/>
      </cdr:nvCxnSpPr>
      <cdr:spPr>
        <a:xfrm xmlns:a="http://schemas.openxmlformats.org/drawingml/2006/main" flipH="1" flipV="1">
          <a:off x="3860800" y="1240693"/>
          <a:ext cx="4515" cy="31037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0.79487</cdr:x>
      <cdr:y>0.29274</cdr:y>
    </cdr:from>
    <cdr:to>
      <cdr:x>0.99487</cdr:x>
      <cdr:y>0.62607</cdr:y>
    </cdr:to>
    <cdr:sp macro="" textlink="">
      <cdr:nvSpPr>
        <cdr:cNvPr id="6" name="文字方塊 5">
          <a:extLst xmlns:a="http://schemas.openxmlformats.org/drawingml/2006/main">
            <a:ext uri="{FF2B5EF4-FFF2-40B4-BE49-F238E27FC236}">
              <a16:creationId xmlns:a16="http://schemas.microsoft.com/office/drawing/2014/main" id="{9C76B2C4-1150-420C-AB55-FB4C4937E37B}"/>
            </a:ext>
          </a:extLst>
        </cdr:cNvPr>
        <cdr:cNvSpPr txBox="1"/>
      </cdr:nvSpPr>
      <cdr:spPr>
        <a:xfrm xmlns:a="http://schemas.openxmlformats.org/drawingml/2006/main">
          <a:off x="3634154" y="80303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TW" sz="1400">
              <a:solidFill>
                <a:srgbClr val="FF0000"/>
              </a:solidFill>
            </a:rPr>
            <a:t>-30</a:t>
          </a:r>
          <a:endParaRPr lang="zh-TW" altLang="en-US" sz="1400">
            <a:solidFill>
              <a:srgbClr val="FF0000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0.16239</cdr:x>
      <cdr:y>0.29202</cdr:y>
    </cdr:from>
    <cdr:to>
      <cdr:x>0.7406</cdr:x>
      <cdr:y>0.2963</cdr:y>
    </cdr:to>
    <cdr:cxnSp macro="">
      <cdr:nvCxnSpPr>
        <cdr:cNvPr id="2" name="直線接點 1">
          <a:extLst xmlns:a="http://schemas.openxmlformats.org/drawingml/2006/main">
            <a:ext uri="{FF2B5EF4-FFF2-40B4-BE49-F238E27FC236}">
              <a16:creationId xmlns:a16="http://schemas.microsoft.com/office/drawing/2014/main" id="{7203D94A-0105-47D0-832F-0A5815565602}"/>
            </a:ext>
          </a:extLst>
        </cdr:cNvPr>
        <cdr:cNvCxnSpPr/>
      </cdr:nvCxnSpPr>
      <cdr:spPr>
        <a:xfrm xmlns:a="http://schemas.openxmlformats.org/drawingml/2006/main" flipV="1">
          <a:off x="742462" y="801077"/>
          <a:ext cx="2643554" cy="1172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0.16368</cdr:x>
      <cdr:y>0.36467</cdr:y>
    </cdr:from>
    <cdr:to>
      <cdr:x>0.29225</cdr:x>
      <cdr:y>0.36581</cdr:y>
    </cdr:to>
    <cdr:cxnSp macro="">
      <cdr:nvCxnSpPr>
        <cdr:cNvPr id="3" name="直線接點 2">
          <a:extLst xmlns:a="http://schemas.openxmlformats.org/drawingml/2006/main">
            <a:ext uri="{FF2B5EF4-FFF2-40B4-BE49-F238E27FC236}">
              <a16:creationId xmlns:a16="http://schemas.microsoft.com/office/drawing/2014/main" id="{13B9B861-F49C-483A-A311-6ACDFCA816E1}"/>
            </a:ext>
          </a:extLst>
        </cdr:cNvPr>
        <cdr:cNvCxnSpPr/>
      </cdr:nvCxnSpPr>
      <cdr:spPr>
        <a:xfrm xmlns:a="http://schemas.openxmlformats.org/drawingml/2006/main" flipV="1">
          <a:off x="748323" y="1000369"/>
          <a:ext cx="587864" cy="311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0.20598</cdr:x>
      <cdr:y>0.1745</cdr:y>
    </cdr:from>
    <cdr:to>
      <cdr:x>0.20778</cdr:x>
      <cdr:y>0.28016</cdr:y>
    </cdr:to>
    <cdr:cxnSp macro="">
      <cdr:nvCxnSpPr>
        <cdr:cNvPr id="4" name="直線單箭頭接點 3">
          <a:extLst xmlns:a="http://schemas.openxmlformats.org/drawingml/2006/main">
            <a:ext uri="{FF2B5EF4-FFF2-40B4-BE49-F238E27FC236}">
              <a16:creationId xmlns:a16="http://schemas.microsoft.com/office/drawing/2014/main" id="{7524F004-E8C8-4349-A39D-845352113151}"/>
            </a:ext>
          </a:extLst>
        </cdr:cNvPr>
        <cdr:cNvCxnSpPr/>
      </cdr:nvCxnSpPr>
      <cdr:spPr>
        <a:xfrm xmlns:a="http://schemas.openxmlformats.org/drawingml/2006/main">
          <a:off x="941754" y="478693"/>
          <a:ext cx="8221" cy="28984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0.21111</cdr:x>
      <cdr:y>0.37749</cdr:y>
    </cdr:from>
    <cdr:to>
      <cdr:x>0.2121</cdr:x>
      <cdr:y>0.49064</cdr:y>
    </cdr:to>
    <cdr:cxnSp macro="">
      <cdr:nvCxnSpPr>
        <cdr:cNvPr id="8" name="直線單箭頭接點 7">
          <a:extLst xmlns:a="http://schemas.openxmlformats.org/drawingml/2006/main">
            <a:ext uri="{FF2B5EF4-FFF2-40B4-BE49-F238E27FC236}">
              <a16:creationId xmlns:a16="http://schemas.microsoft.com/office/drawing/2014/main" id="{B12F3756-174B-414D-914F-4C784910C725}"/>
            </a:ext>
          </a:extLst>
        </cdr:cNvPr>
        <cdr:cNvCxnSpPr/>
      </cdr:nvCxnSpPr>
      <cdr:spPr>
        <a:xfrm xmlns:a="http://schemas.openxmlformats.org/drawingml/2006/main" flipH="1" flipV="1">
          <a:off x="965200" y="1035538"/>
          <a:ext cx="4515" cy="31037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0.16368</cdr:x>
      <cdr:y>0.28134</cdr:y>
    </cdr:from>
    <cdr:to>
      <cdr:x>0.25493</cdr:x>
      <cdr:y>0.38348</cdr:y>
    </cdr:to>
    <cdr:sp macro="" textlink="">
      <cdr:nvSpPr>
        <cdr:cNvPr id="9" name="文字方塊 7">
          <a:extLst xmlns:a="http://schemas.openxmlformats.org/drawingml/2006/main">
            <a:ext uri="{FF2B5EF4-FFF2-40B4-BE49-F238E27FC236}">
              <a16:creationId xmlns:a16="http://schemas.microsoft.com/office/drawing/2014/main" id="{4078EC1D-1E0E-4DEB-BEF8-F791088E9C19}"/>
            </a:ext>
          </a:extLst>
        </cdr:cNvPr>
        <cdr:cNvSpPr txBox="1"/>
      </cdr:nvSpPr>
      <cdr:spPr>
        <a:xfrm xmlns:a="http://schemas.openxmlformats.org/drawingml/2006/main">
          <a:off x="748324" y="771770"/>
          <a:ext cx="417230" cy="280205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200">
              <a:solidFill>
                <a:srgbClr val="FF0000"/>
              </a:solidFill>
            </a:rPr>
            <a:t>+10</a:t>
          </a:r>
          <a:endParaRPr lang="zh-TW" altLang="en-US" sz="120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0.31368</cdr:x>
      <cdr:y>0.651</cdr:y>
    </cdr:from>
    <cdr:to>
      <cdr:x>0.89188</cdr:x>
      <cdr:y>0.65527</cdr:y>
    </cdr:to>
    <cdr:cxnSp macro="">
      <cdr:nvCxnSpPr>
        <cdr:cNvPr id="10" name="直線接點 9">
          <a:extLst xmlns:a="http://schemas.openxmlformats.org/drawingml/2006/main">
            <a:ext uri="{FF2B5EF4-FFF2-40B4-BE49-F238E27FC236}">
              <a16:creationId xmlns:a16="http://schemas.microsoft.com/office/drawing/2014/main" id="{2687FAE9-F7BC-4086-8DDD-A2FF8947072C}"/>
            </a:ext>
          </a:extLst>
        </cdr:cNvPr>
        <cdr:cNvCxnSpPr/>
      </cdr:nvCxnSpPr>
      <cdr:spPr>
        <a:xfrm xmlns:a="http://schemas.openxmlformats.org/drawingml/2006/main" flipV="1">
          <a:off x="1434123" y="1785815"/>
          <a:ext cx="2643554" cy="1172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0.75726</cdr:x>
      <cdr:y>0.43519</cdr:y>
    </cdr:from>
    <cdr:to>
      <cdr:x>0.88584</cdr:x>
      <cdr:y>0.43632</cdr:y>
    </cdr:to>
    <cdr:cxnSp macro="">
      <cdr:nvCxnSpPr>
        <cdr:cNvPr id="11" name="直線接點 10">
          <a:extLst xmlns:a="http://schemas.openxmlformats.org/drawingml/2006/main">
            <a:ext uri="{FF2B5EF4-FFF2-40B4-BE49-F238E27FC236}">
              <a16:creationId xmlns:a16="http://schemas.microsoft.com/office/drawing/2014/main" id="{B7B48A25-9DAC-42B3-86A3-E16A49EABE06}"/>
            </a:ext>
          </a:extLst>
        </cdr:cNvPr>
        <cdr:cNvCxnSpPr/>
      </cdr:nvCxnSpPr>
      <cdr:spPr>
        <a:xfrm xmlns:a="http://schemas.openxmlformats.org/drawingml/2006/main" flipV="1">
          <a:off x="3462215" y="1193800"/>
          <a:ext cx="587864" cy="311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0.84444</cdr:x>
      <cdr:y>0.31766</cdr:y>
    </cdr:from>
    <cdr:to>
      <cdr:x>0.84624</cdr:x>
      <cdr:y>0.42332</cdr:y>
    </cdr:to>
    <cdr:cxnSp macro="">
      <cdr:nvCxnSpPr>
        <cdr:cNvPr id="12" name="直線單箭頭接點 11">
          <a:extLst xmlns:a="http://schemas.openxmlformats.org/drawingml/2006/main">
            <a:ext uri="{FF2B5EF4-FFF2-40B4-BE49-F238E27FC236}">
              <a16:creationId xmlns:a16="http://schemas.microsoft.com/office/drawing/2014/main" id="{55E0C9D8-A132-48EF-9F57-692AC5D02799}"/>
            </a:ext>
          </a:extLst>
        </cdr:cNvPr>
        <cdr:cNvCxnSpPr/>
      </cdr:nvCxnSpPr>
      <cdr:spPr>
        <a:xfrm xmlns:a="http://schemas.openxmlformats.org/drawingml/2006/main">
          <a:off x="3860800" y="871416"/>
          <a:ext cx="8221" cy="28984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0.85085</cdr:x>
      <cdr:y>0.66595</cdr:y>
    </cdr:from>
    <cdr:to>
      <cdr:x>0.85184</cdr:x>
      <cdr:y>0.7791</cdr:y>
    </cdr:to>
    <cdr:cxnSp macro="">
      <cdr:nvCxnSpPr>
        <cdr:cNvPr id="13" name="直線單箭頭接點 12">
          <a:extLst xmlns:a="http://schemas.openxmlformats.org/drawingml/2006/main">
            <a:ext uri="{FF2B5EF4-FFF2-40B4-BE49-F238E27FC236}">
              <a16:creationId xmlns:a16="http://schemas.microsoft.com/office/drawing/2014/main" id="{1D5FAC63-9CC6-4DCF-971E-9AFB2A89D218}"/>
            </a:ext>
          </a:extLst>
        </cdr:cNvPr>
        <cdr:cNvCxnSpPr/>
      </cdr:nvCxnSpPr>
      <cdr:spPr>
        <a:xfrm xmlns:a="http://schemas.openxmlformats.org/drawingml/2006/main" flipH="1" flipV="1">
          <a:off x="3890108" y="1826846"/>
          <a:ext cx="4515" cy="31037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0.79957</cdr:x>
      <cdr:y>0.49288</cdr:y>
    </cdr:from>
    <cdr:to>
      <cdr:x>0.89083</cdr:x>
      <cdr:y>0.59502</cdr:y>
    </cdr:to>
    <cdr:sp macro="" textlink="">
      <cdr:nvSpPr>
        <cdr:cNvPr id="14" name="文字方塊 7">
          <a:extLst xmlns:a="http://schemas.openxmlformats.org/drawingml/2006/main">
            <a:ext uri="{FF2B5EF4-FFF2-40B4-BE49-F238E27FC236}">
              <a16:creationId xmlns:a16="http://schemas.microsoft.com/office/drawing/2014/main" id="{D21220DC-0A4E-4330-9E7B-8EB89623BDB1}"/>
            </a:ext>
          </a:extLst>
        </cdr:cNvPr>
        <cdr:cNvSpPr txBox="1"/>
      </cdr:nvSpPr>
      <cdr:spPr>
        <a:xfrm xmlns:a="http://schemas.openxmlformats.org/drawingml/2006/main">
          <a:off x="3655646" y="1352062"/>
          <a:ext cx="417230" cy="280205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200">
              <a:solidFill>
                <a:srgbClr val="FF0000"/>
              </a:solidFill>
            </a:rPr>
            <a:t>+30</a:t>
          </a:r>
          <a:endParaRPr lang="zh-TW" altLang="en-US" sz="1200">
            <a:solidFill>
              <a:srgbClr val="FF0000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0.31496</cdr:x>
      <cdr:y>0.30057</cdr:y>
    </cdr:from>
    <cdr:to>
      <cdr:x>0.88333</cdr:x>
      <cdr:y>0.30128</cdr:y>
    </cdr:to>
    <cdr:cxnSp macro="">
      <cdr:nvCxnSpPr>
        <cdr:cNvPr id="2" name="直線接點 1">
          <a:extLst xmlns:a="http://schemas.openxmlformats.org/drawingml/2006/main">
            <a:ext uri="{FF2B5EF4-FFF2-40B4-BE49-F238E27FC236}">
              <a16:creationId xmlns:a16="http://schemas.microsoft.com/office/drawing/2014/main" id="{64D0CDFA-9B70-4652-A752-B337B3EEF480}"/>
            </a:ext>
          </a:extLst>
        </cdr:cNvPr>
        <cdr:cNvCxnSpPr/>
      </cdr:nvCxnSpPr>
      <cdr:spPr>
        <a:xfrm xmlns:a="http://schemas.openxmlformats.org/drawingml/2006/main">
          <a:off x="1439984" y="824524"/>
          <a:ext cx="2598615" cy="1952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0.14359</cdr:x>
      <cdr:y>0.65313</cdr:y>
    </cdr:from>
    <cdr:to>
      <cdr:x>0.72265</cdr:x>
      <cdr:y>0.65385</cdr:y>
    </cdr:to>
    <cdr:cxnSp macro="">
      <cdr:nvCxnSpPr>
        <cdr:cNvPr id="3" name="直線接點 2">
          <a:extLst xmlns:a="http://schemas.openxmlformats.org/drawingml/2006/main">
            <a:ext uri="{FF2B5EF4-FFF2-40B4-BE49-F238E27FC236}">
              <a16:creationId xmlns:a16="http://schemas.microsoft.com/office/drawing/2014/main" id="{64D0CDFA-9B70-4652-A752-B337B3EEF480}"/>
            </a:ext>
          </a:extLst>
        </cdr:cNvPr>
        <cdr:cNvCxnSpPr/>
      </cdr:nvCxnSpPr>
      <cdr:spPr>
        <a:xfrm xmlns:a="http://schemas.openxmlformats.org/drawingml/2006/main" flipV="1">
          <a:off x="656492" y="1791677"/>
          <a:ext cx="2647462" cy="195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0.14615</cdr:x>
      <cdr:y>0.37536</cdr:y>
    </cdr:from>
    <cdr:to>
      <cdr:x>0.28456</cdr:x>
      <cdr:y>0.38034</cdr:y>
    </cdr:to>
    <cdr:cxnSp macro="">
      <cdr:nvCxnSpPr>
        <cdr:cNvPr id="6" name="直線接點 5">
          <a:extLst xmlns:a="http://schemas.openxmlformats.org/drawingml/2006/main">
            <a:ext uri="{FF2B5EF4-FFF2-40B4-BE49-F238E27FC236}">
              <a16:creationId xmlns:a16="http://schemas.microsoft.com/office/drawing/2014/main" id="{1EC1A06B-98F3-4979-85A7-8254038F1449}"/>
            </a:ext>
          </a:extLst>
        </cdr:cNvPr>
        <cdr:cNvCxnSpPr/>
      </cdr:nvCxnSpPr>
      <cdr:spPr>
        <a:xfrm xmlns:a="http://schemas.openxmlformats.org/drawingml/2006/main" flipV="1">
          <a:off x="668215" y="1029678"/>
          <a:ext cx="632803" cy="1367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0.76111</cdr:x>
      <cdr:y>0.44587</cdr:y>
    </cdr:from>
    <cdr:to>
      <cdr:x>0.88969</cdr:x>
      <cdr:y>0.447</cdr:y>
    </cdr:to>
    <cdr:cxnSp macro="">
      <cdr:nvCxnSpPr>
        <cdr:cNvPr id="7" name="直線接點 6">
          <a:extLst xmlns:a="http://schemas.openxmlformats.org/drawingml/2006/main">
            <a:ext uri="{FF2B5EF4-FFF2-40B4-BE49-F238E27FC236}">
              <a16:creationId xmlns:a16="http://schemas.microsoft.com/office/drawing/2014/main" id="{1EC1A06B-98F3-4979-85A7-8254038F1449}"/>
            </a:ext>
          </a:extLst>
        </cdr:cNvPr>
        <cdr:cNvCxnSpPr/>
      </cdr:nvCxnSpPr>
      <cdr:spPr>
        <a:xfrm xmlns:a="http://schemas.openxmlformats.org/drawingml/2006/main" flipV="1">
          <a:off x="3479800" y="1223108"/>
          <a:ext cx="587864" cy="311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0.1765</cdr:x>
      <cdr:y>0.67236</cdr:y>
    </cdr:from>
    <cdr:to>
      <cdr:x>0.17748</cdr:x>
      <cdr:y>0.78551</cdr:y>
    </cdr:to>
    <cdr:cxnSp macro="">
      <cdr:nvCxnSpPr>
        <cdr:cNvPr id="8" name="直線單箭頭接點 7">
          <a:extLst xmlns:a="http://schemas.openxmlformats.org/drawingml/2006/main">
            <a:ext uri="{FF2B5EF4-FFF2-40B4-BE49-F238E27FC236}">
              <a16:creationId xmlns:a16="http://schemas.microsoft.com/office/drawing/2014/main" id="{F186720C-9C37-40B6-8322-848E2D08DBEE}"/>
            </a:ext>
          </a:extLst>
        </cdr:cNvPr>
        <cdr:cNvCxnSpPr/>
      </cdr:nvCxnSpPr>
      <cdr:spPr>
        <a:xfrm xmlns:a="http://schemas.openxmlformats.org/drawingml/2006/main" flipH="1" flipV="1">
          <a:off x="806939" y="1844431"/>
          <a:ext cx="4515" cy="31037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0.84829</cdr:x>
      <cdr:y>0.45869</cdr:y>
    </cdr:from>
    <cdr:to>
      <cdr:x>0.84928</cdr:x>
      <cdr:y>0.57183</cdr:y>
    </cdr:to>
    <cdr:cxnSp macro="">
      <cdr:nvCxnSpPr>
        <cdr:cNvPr id="9" name="直線單箭頭接點 8">
          <a:extLst xmlns:a="http://schemas.openxmlformats.org/drawingml/2006/main">
            <a:ext uri="{FF2B5EF4-FFF2-40B4-BE49-F238E27FC236}">
              <a16:creationId xmlns:a16="http://schemas.microsoft.com/office/drawing/2014/main" id="{F186720C-9C37-40B6-8322-848E2D08DBEE}"/>
            </a:ext>
          </a:extLst>
        </cdr:cNvPr>
        <cdr:cNvCxnSpPr/>
      </cdr:nvCxnSpPr>
      <cdr:spPr>
        <a:xfrm xmlns:a="http://schemas.openxmlformats.org/drawingml/2006/main" flipH="1" flipV="1">
          <a:off x="3878385" y="1258277"/>
          <a:ext cx="4515" cy="31037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0.17137</cdr:x>
      <cdr:y>0.2557</cdr:y>
    </cdr:from>
    <cdr:to>
      <cdr:x>0.17317</cdr:x>
      <cdr:y>0.36136</cdr:y>
    </cdr:to>
    <cdr:cxnSp macro="">
      <cdr:nvCxnSpPr>
        <cdr:cNvPr id="10" name="直線單箭頭接點 9">
          <a:extLst xmlns:a="http://schemas.openxmlformats.org/drawingml/2006/main">
            <a:ext uri="{FF2B5EF4-FFF2-40B4-BE49-F238E27FC236}">
              <a16:creationId xmlns:a16="http://schemas.microsoft.com/office/drawing/2014/main" id="{2F0155D7-A125-41EC-8C61-A97FDCEB78E2}"/>
            </a:ext>
          </a:extLst>
        </cdr:cNvPr>
        <cdr:cNvCxnSpPr/>
      </cdr:nvCxnSpPr>
      <cdr:spPr>
        <a:xfrm xmlns:a="http://schemas.openxmlformats.org/drawingml/2006/main">
          <a:off x="783492" y="701430"/>
          <a:ext cx="8221" cy="28984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0.84725</cdr:x>
      <cdr:y>0.18095</cdr:y>
    </cdr:from>
    <cdr:to>
      <cdr:x>0.84906</cdr:x>
      <cdr:y>0.28821</cdr:y>
    </cdr:to>
    <cdr:cxnSp macro="">
      <cdr:nvCxnSpPr>
        <cdr:cNvPr id="12" name="直線單箭頭接點 11">
          <a:extLst xmlns:a="http://schemas.openxmlformats.org/drawingml/2006/main">
            <a:ext uri="{FF2B5EF4-FFF2-40B4-BE49-F238E27FC236}">
              <a16:creationId xmlns:a16="http://schemas.microsoft.com/office/drawing/2014/main" id="{2F0155D7-A125-41EC-8C61-A97FDCEB78E2}"/>
            </a:ext>
          </a:extLst>
        </cdr:cNvPr>
        <cdr:cNvCxnSpPr/>
      </cdr:nvCxnSpPr>
      <cdr:spPr>
        <a:xfrm xmlns:a="http://schemas.openxmlformats.org/drawingml/2006/main">
          <a:off x="3851275" y="488950"/>
          <a:ext cx="8221" cy="28984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0.79696</cdr:x>
      <cdr:y>0.32371</cdr:y>
    </cdr:from>
    <cdr:to>
      <cdr:x>0.88822</cdr:x>
      <cdr:y>0.42585</cdr:y>
    </cdr:to>
    <cdr:sp macro="" textlink="">
      <cdr:nvSpPr>
        <cdr:cNvPr id="13" name="文字方塊 7">
          <a:extLst xmlns:a="http://schemas.openxmlformats.org/drawingml/2006/main">
            <a:ext uri="{FF2B5EF4-FFF2-40B4-BE49-F238E27FC236}">
              <a16:creationId xmlns:a16="http://schemas.microsoft.com/office/drawing/2014/main" id="{E583B75C-37EC-4B3C-998C-FF7ED03DE55A}"/>
            </a:ext>
          </a:extLst>
        </cdr:cNvPr>
        <cdr:cNvSpPr txBox="1"/>
      </cdr:nvSpPr>
      <cdr:spPr>
        <a:xfrm xmlns:a="http://schemas.openxmlformats.org/drawingml/2006/main">
          <a:off x="3622675" y="874713"/>
          <a:ext cx="414823" cy="276014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200">
              <a:solidFill>
                <a:srgbClr val="FF0000"/>
              </a:solidFill>
            </a:rPr>
            <a:t>+30</a:t>
          </a:r>
          <a:endParaRPr lang="zh-TW" altLang="en-US" sz="120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0.12852</cdr:x>
      <cdr:y>0.46118</cdr:y>
    </cdr:from>
    <cdr:to>
      <cdr:x>0.21978</cdr:x>
      <cdr:y>0.56333</cdr:y>
    </cdr:to>
    <cdr:sp macro="" textlink="">
      <cdr:nvSpPr>
        <cdr:cNvPr id="14" name="文字方塊 7">
          <a:extLst xmlns:a="http://schemas.openxmlformats.org/drawingml/2006/main">
            <a:ext uri="{FF2B5EF4-FFF2-40B4-BE49-F238E27FC236}">
              <a16:creationId xmlns:a16="http://schemas.microsoft.com/office/drawing/2014/main" id="{E583B75C-37EC-4B3C-998C-FF7ED03DE55A}"/>
            </a:ext>
          </a:extLst>
        </cdr:cNvPr>
        <cdr:cNvSpPr txBox="1"/>
      </cdr:nvSpPr>
      <cdr:spPr>
        <a:xfrm xmlns:a="http://schemas.openxmlformats.org/drawingml/2006/main">
          <a:off x="584200" y="1246188"/>
          <a:ext cx="414823" cy="276014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200">
              <a:solidFill>
                <a:srgbClr val="FF0000"/>
              </a:solidFill>
            </a:rPr>
            <a:t>+30</a:t>
          </a:r>
          <a:endParaRPr lang="zh-TW" altLang="en-US" sz="1200">
            <a:solidFill>
              <a:srgbClr val="FF0000"/>
            </a:solidFill>
          </a:endParaRP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</xdr:colOff>
      <xdr:row>31</xdr:row>
      <xdr:rowOff>148590</xdr:rowOff>
    </xdr:from>
    <xdr:to>
      <xdr:col>8</xdr:col>
      <xdr:colOff>209550</xdr:colOff>
      <xdr:row>46</xdr:row>
      <xdr:rowOff>34290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1A33B1E-B47D-4A05-BDE8-C66EBEF72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19050</xdr:colOff>
      <xdr:row>23</xdr:row>
      <xdr:rowOff>179070</xdr:rowOff>
    </xdr:from>
    <xdr:to>
      <xdr:col>23</xdr:col>
      <xdr:colOff>156210</xdr:colOff>
      <xdr:row>37</xdr:row>
      <xdr:rowOff>179070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95DD467C-6D8D-4C00-9020-538E3D1278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tabSelected="1" topLeftCell="A34" zoomScaleNormal="100" workbookViewId="0">
      <selection activeCell="W49" sqref="W49"/>
    </sheetView>
  </sheetViews>
  <sheetFormatPr defaultRowHeight="15" x14ac:dyDescent="0.3"/>
  <cols>
    <col min="1" max="1" width="12" bestFit="1" customWidth="1"/>
    <col min="2" max="2" width="14.125" bestFit="1" customWidth="1"/>
    <col min="3" max="3" width="4.5" bestFit="1" customWidth="1"/>
    <col min="4" max="4" width="3.25" bestFit="1" customWidth="1"/>
    <col min="6" max="6" width="6.5" bestFit="1" customWidth="1"/>
    <col min="7" max="7" width="4.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F1" t="s">
        <v>3</v>
      </c>
    </row>
    <row r="2" spans="1:23" x14ac:dyDescent="0.3">
      <c r="A2">
        <v>-1</v>
      </c>
      <c r="B2">
        <v>-1</v>
      </c>
      <c r="C2">
        <f>90+10*A2-15*B2+5*A2*B2</f>
        <v>100</v>
      </c>
      <c r="F2">
        <f>A2*B2</f>
        <v>1</v>
      </c>
    </row>
    <row r="3" spans="1:23" x14ac:dyDescent="0.3">
      <c r="A3">
        <v>-1</v>
      </c>
      <c r="B3">
        <v>1</v>
      </c>
      <c r="C3">
        <f t="shared" ref="C3:C5" si="0">90+10*A3-15*B3+5*A3*B3</f>
        <v>60</v>
      </c>
      <c r="F3">
        <f t="shared" ref="F3:F5" si="1">A3*B3</f>
        <v>-1</v>
      </c>
      <c r="G3" s="2">
        <f>A4*B4</f>
        <v>-1</v>
      </c>
    </row>
    <row r="4" spans="1:23" x14ac:dyDescent="0.3">
      <c r="A4">
        <v>1</v>
      </c>
      <c r="B4">
        <v>-1</v>
      </c>
      <c r="C4">
        <f t="shared" si="0"/>
        <v>110</v>
      </c>
      <c r="E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</row>
    <row r="5" spans="1:23" x14ac:dyDescent="0.3">
      <c r="A5">
        <v>1</v>
      </c>
      <c r="B5">
        <v>1</v>
      </c>
      <c r="C5">
        <f t="shared" si="0"/>
        <v>90</v>
      </c>
      <c r="E5" s="2"/>
      <c r="F5" s="2">
        <f t="shared" si="1"/>
        <v>1</v>
      </c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</row>
    <row r="6" spans="1:23" x14ac:dyDescent="0.3">
      <c r="E6" s="2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</row>
    <row r="7" spans="1:23" x14ac:dyDescent="0.3">
      <c r="E7" s="2"/>
      <c r="F7" s="2"/>
      <c r="G7" s="2"/>
      <c r="H7" s="2"/>
      <c r="I7" s="2"/>
      <c r="J7" s="2"/>
      <c r="K7" s="2"/>
      <c r="L7" s="2"/>
      <c r="M7" s="2"/>
      <c r="N7" s="2"/>
      <c r="O7" s="3"/>
      <c r="P7" s="3"/>
      <c r="Q7" s="3"/>
      <c r="R7" s="3"/>
      <c r="S7" s="3"/>
      <c r="T7" s="3"/>
      <c r="U7" s="3"/>
      <c r="V7" s="3"/>
      <c r="W7" s="3"/>
    </row>
    <row r="8" spans="1:23" x14ac:dyDescent="0.3">
      <c r="E8" s="2"/>
      <c r="F8" s="2"/>
      <c r="G8" s="2"/>
      <c r="H8" s="2"/>
      <c r="I8" s="2"/>
      <c r="J8" s="2"/>
      <c r="K8" s="2"/>
      <c r="L8" s="2"/>
      <c r="M8" s="2"/>
      <c r="N8" s="2"/>
      <c r="O8" s="3"/>
      <c r="P8" s="3"/>
      <c r="Q8" s="3"/>
      <c r="R8" s="3"/>
      <c r="S8" s="3"/>
      <c r="T8" s="3"/>
      <c r="U8" s="3"/>
      <c r="V8" s="3"/>
      <c r="W8" s="3"/>
    </row>
    <row r="9" spans="1:23" x14ac:dyDescent="0.3">
      <c r="A9">
        <v>80</v>
      </c>
      <c r="C9">
        <v>105</v>
      </c>
      <c r="E9" s="2"/>
      <c r="F9" s="2"/>
      <c r="G9" s="2"/>
      <c r="H9" s="2"/>
      <c r="I9" s="2"/>
      <c r="J9" s="2"/>
      <c r="K9" s="2"/>
      <c r="L9" s="2"/>
      <c r="M9" s="2"/>
      <c r="N9" s="2"/>
      <c r="O9" s="3"/>
      <c r="P9" s="3"/>
      <c r="Q9" s="3"/>
      <c r="R9" s="3"/>
      <c r="S9" s="3"/>
      <c r="T9" s="3"/>
      <c r="U9" s="3"/>
      <c r="V9" s="3"/>
      <c r="W9" s="3"/>
    </row>
    <row r="10" spans="1:23" x14ac:dyDescent="0.3">
      <c r="A10">
        <v>100</v>
      </c>
      <c r="C10">
        <v>75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3"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3">
      <c r="D12">
        <v>-1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3">
      <c r="D13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3">
      <c r="A14" t="s">
        <v>4</v>
      </c>
      <c r="B14">
        <v>60</v>
      </c>
      <c r="C14">
        <v>90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3">
      <c r="A15" t="s">
        <v>5</v>
      </c>
      <c r="B15">
        <v>100</v>
      </c>
      <c r="C15">
        <v>110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3"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3"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">
      <c r="A18" t="s">
        <v>4</v>
      </c>
      <c r="B18">
        <v>110</v>
      </c>
      <c r="C18">
        <v>90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3">
      <c r="A19" t="s">
        <v>5</v>
      </c>
      <c r="B19">
        <v>100</v>
      </c>
      <c r="C19">
        <v>60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"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">
      <c r="B21">
        <v>110</v>
      </c>
      <c r="C21">
        <v>90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"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3"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3"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"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3"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3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3"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3"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3"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3"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3"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3"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7" spans="1:23" ht="19.8" x14ac:dyDescent="0.4">
      <c r="A37" s="99" t="s">
        <v>139</v>
      </c>
      <c r="B37" s="35">
        <v>-1</v>
      </c>
      <c r="C37" s="35">
        <v>0</v>
      </c>
      <c r="D37" s="35">
        <v>1</v>
      </c>
      <c r="E37" s="35"/>
      <c r="F37" s="35"/>
      <c r="G37" s="99" t="s">
        <v>138</v>
      </c>
      <c r="H37" s="35">
        <f>90+10*B39-15*B40+5*B39*B40</f>
        <v>100.00000000000001</v>
      </c>
    </row>
    <row r="38" spans="1:23" ht="19.8" x14ac:dyDescent="0.4">
      <c r="A38" s="99" t="s">
        <v>140</v>
      </c>
      <c r="B38" s="35">
        <v>-1</v>
      </c>
      <c r="C38" s="35">
        <v>0</v>
      </c>
      <c r="D38" s="35">
        <v>1</v>
      </c>
      <c r="E38" s="35"/>
      <c r="F38" s="35"/>
      <c r="G38" s="99"/>
      <c r="H38" s="35"/>
    </row>
    <row r="39" spans="1:23" ht="19.8" x14ac:dyDescent="0.4">
      <c r="A39" s="99" t="s">
        <v>0</v>
      </c>
      <c r="B39" s="35">
        <v>1.6666666666666674</v>
      </c>
      <c r="C39" s="35"/>
      <c r="D39" s="35"/>
      <c r="E39" s="35"/>
      <c r="F39" s="35"/>
      <c r="G39" s="35"/>
      <c r="H39" s="35"/>
    </row>
    <row r="40" spans="1:23" ht="19.8" x14ac:dyDescent="0.4">
      <c r="A40" s="99" t="s">
        <v>1</v>
      </c>
      <c r="B40" s="35">
        <v>1</v>
      </c>
      <c r="C40" s="35"/>
      <c r="D40" s="35"/>
      <c r="E40" s="35"/>
      <c r="F40" s="35"/>
      <c r="G40" s="35"/>
      <c r="H40" s="35"/>
    </row>
    <row r="42" spans="1:23" ht="19.8" x14ac:dyDescent="0.4">
      <c r="A42" s="100" t="s">
        <v>0</v>
      </c>
      <c r="B42" s="101" t="s">
        <v>1</v>
      </c>
    </row>
    <row r="43" spans="1:23" x14ac:dyDescent="0.3">
      <c r="A43">
        <v>1</v>
      </c>
      <c r="B43" s="102">
        <v>-7.7715611723760997E-16</v>
      </c>
    </row>
    <row r="44" spans="1:23" x14ac:dyDescent="0.3">
      <c r="A44">
        <v>0.8</v>
      </c>
      <c r="B44" s="102">
        <v>-0.18181818181818099</v>
      </c>
    </row>
    <row r="45" spans="1:23" x14ac:dyDescent="0.3">
      <c r="A45">
        <v>0.6</v>
      </c>
      <c r="B45" s="102">
        <v>-0.33333333333333298</v>
      </c>
    </row>
    <row r="46" spans="1:23" x14ac:dyDescent="0.3">
      <c r="A46">
        <v>0.4</v>
      </c>
      <c r="B46" s="102">
        <v>-0.46153846153846201</v>
      </c>
    </row>
    <row r="47" spans="1:23" x14ac:dyDescent="0.3">
      <c r="A47">
        <v>0.2</v>
      </c>
      <c r="B47" s="102">
        <v>-0.57142857142857095</v>
      </c>
    </row>
    <row r="48" spans="1:23" x14ac:dyDescent="0.3">
      <c r="A48">
        <v>0</v>
      </c>
      <c r="B48" s="102">
        <v>-0.66666666666666596</v>
      </c>
    </row>
    <row r="49" spans="1:2" x14ac:dyDescent="0.3">
      <c r="A49">
        <v>-0.2</v>
      </c>
      <c r="B49" s="102">
        <v>-0.75</v>
      </c>
    </row>
    <row r="50" spans="1:2" x14ac:dyDescent="0.3">
      <c r="A50">
        <v>-0.4</v>
      </c>
      <c r="B50" s="102">
        <v>-0.82352941176470695</v>
      </c>
    </row>
    <row r="51" spans="1:2" x14ac:dyDescent="0.3">
      <c r="A51">
        <v>-0.6</v>
      </c>
      <c r="B51" s="102">
        <v>-0.88888888888888595</v>
      </c>
    </row>
    <row r="52" spans="1:2" x14ac:dyDescent="0.3">
      <c r="A52">
        <v>-0.8</v>
      </c>
      <c r="B52" s="102">
        <v>-0.94736842105262697</v>
      </c>
    </row>
    <row r="53" spans="1:2" x14ac:dyDescent="0.3">
      <c r="A53">
        <v>-1</v>
      </c>
      <c r="B53" s="102">
        <v>-1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D989-CDA5-47A9-A8A4-63B70DEDC495}">
  <dimension ref="A1:AI49"/>
  <sheetViews>
    <sheetView workbookViewId="0">
      <selection activeCell="L4" sqref="L4"/>
    </sheetView>
  </sheetViews>
  <sheetFormatPr defaultRowHeight="15" x14ac:dyDescent="0.3"/>
  <cols>
    <col min="13" max="13" width="11" bestFit="1" customWidth="1"/>
    <col min="14" max="14" width="6.75" bestFit="1" customWidth="1"/>
    <col min="16" max="16" width="11" bestFit="1" customWidth="1"/>
    <col min="17" max="17" width="7.75" bestFit="1" customWidth="1"/>
  </cols>
  <sheetData>
    <row r="1" spans="1:31" x14ac:dyDescent="0.3">
      <c r="A1" s="8"/>
      <c r="B1" s="9"/>
      <c r="C1" s="9"/>
      <c r="D1" s="9"/>
      <c r="E1" s="9"/>
      <c r="F1" s="10" t="s">
        <v>21</v>
      </c>
      <c r="G1" s="11"/>
      <c r="L1" s="66"/>
      <c r="M1" s="66"/>
      <c r="N1" s="66"/>
      <c r="O1" s="66"/>
      <c r="P1" s="66"/>
      <c r="Q1" s="66"/>
      <c r="R1" s="66"/>
    </row>
    <row r="2" spans="1:31" x14ac:dyDescent="0.3">
      <c r="A2" s="12"/>
      <c r="B2" s="6"/>
      <c r="C2" s="21"/>
      <c r="D2" s="6"/>
      <c r="E2" s="6" t="s">
        <v>18</v>
      </c>
      <c r="F2" s="6" t="s">
        <v>19</v>
      </c>
      <c r="G2" s="13" t="s">
        <v>20</v>
      </c>
      <c r="L2" s="66"/>
      <c r="M2" s="67" t="s">
        <v>65</v>
      </c>
      <c r="N2" s="68"/>
      <c r="O2" s="66"/>
      <c r="P2" s="69" t="s">
        <v>66</v>
      </c>
      <c r="Q2" s="69"/>
      <c r="R2" s="66"/>
    </row>
    <row r="3" spans="1:31" x14ac:dyDescent="0.3">
      <c r="A3" s="14" t="s">
        <v>7</v>
      </c>
      <c r="B3" s="7" t="s">
        <v>9</v>
      </c>
      <c r="C3" s="65" t="s">
        <v>11</v>
      </c>
      <c r="D3" s="7" t="s">
        <v>13</v>
      </c>
      <c r="E3" s="7" t="s">
        <v>15</v>
      </c>
      <c r="F3" s="7" t="s">
        <v>16</v>
      </c>
      <c r="G3" s="15" t="s">
        <v>17</v>
      </c>
      <c r="H3" s="21" t="s">
        <v>22</v>
      </c>
      <c r="I3" s="21" t="s">
        <v>23</v>
      </c>
      <c r="J3" s="22" t="s">
        <v>24</v>
      </c>
      <c r="L3" s="66"/>
      <c r="M3" s="70" t="s">
        <v>29</v>
      </c>
      <c r="N3" s="71">
        <f>SUMPRODUCT(B4:B19,J4:J19)/8</f>
        <v>5.1634132609253989</v>
      </c>
      <c r="O3" s="66"/>
      <c r="P3" s="70" t="s">
        <v>59</v>
      </c>
      <c r="Q3" s="71">
        <f>SUMPRODUCT(Y4:Y19,J4:J19)/8</f>
        <v>-4.2797869595714246</v>
      </c>
      <c r="R3" s="66"/>
      <c r="U3" s="28" t="s">
        <v>9</v>
      </c>
      <c r="V3" s="82" t="s">
        <v>11</v>
      </c>
      <c r="W3" s="82" t="s">
        <v>13</v>
      </c>
      <c r="X3" s="82" t="s">
        <v>15</v>
      </c>
      <c r="Y3" s="82" t="s">
        <v>48</v>
      </c>
      <c r="Z3" s="82" t="s">
        <v>50</v>
      </c>
      <c r="AA3" s="82" t="s">
        <v>52</v>
      </c>
      <c r="AB3" s="82" t="s">
        <v>54</v>
      </c>
      <c r="AC3" s="82" t="s">
        <v>56</v>
      </c>
      <c r="AD3" s="82" t="s">
        <v>58</v>
      </c>
      <c r="AE3" s="26" t="s">
        <v>119</v>
      </c>
    </row>
    <row r="4" spans="1:31" x14ac:dyDescent="0.3">
      <c r="A4" s="16">
        <v>1</v>
      </c>
      <c r="B4" s="63">
        <v>-1</v>
      </c>
      <c r="C4" s="63">
        <v>-1</v>
      </c>
      <c r="D4" s="63">
        <v>-1</v>
      </c>
      <c r="E4" s="63">
        <v>-1</v>
      </c>
      <c r="F4" s="4">
        <v>-1.44</v>
      </c>
      <c r="G4" s="17">
        <v>-0.08</v>
      </c>
      <c r="H4" s="23">
        <f>AVERAGE(F4:G4)</f>
        <v>-0.76</v>
      </c>
      <c r="I4" s="23">
        <f>_xlfn.VAR.S(F4:G4)</f>
        <v>0.92480000000000007</v>
      </c>
      <c r="J4" s="24">
        <f>10*LOG10((H4^2)/I4)</f>
        <v>-2.0442063651487121</v>
      </c>
      <c r="L4" s="66"/>
      <c r="M4" s="70" t="s">
        <v>30</v>
      </c>
      <c r="N4" s="71">
        <f>SUMPRODUCT(C4:C19,J4:J19)/8</f>
        <v>8.0283338580530383</v>
      </c>
      <c r="O4" s="66"/>
      <c r="P4" s="70" t="s">
        <v>60</v>
      </c>
      <c r="Q4" s="71">
        <f>SUMPRODUCT(Z4:Z19,J4:J19)/8</f>
        <v>8.8484347444410414</v>
      </c>
      <c r="R4" s="66"/>
      <c r="U4" s="73">
        <v>-1</v>
      </c>
      <c r="V4" s="4">
        <v>-1</v>
      </c>
      <c r="W4" s="4">
        <v>-1</v>
      </c>
      <c r="X4" s="4">
        <v>-1</v>
      </c>
      <c r="Y4" s="4">
        <f>B4*C4</f>
        <v>1</v>
      </c>
      <c r="Z4" s="4">
        <f>B4*D4</f>
        <v>1</v>
      </c>
      <c r="AA4" s="4">
        <f>B4*E4</f>
        <v>1</v>
      </c>
      <c r="AB4" s="4">
        <f>C4*D4</f>
        <v>1</v>
      </c>
      <c r="AC4" s="4">
        <f>C4*E4</f>
        <v>1</v>
      </c>
      <c r="AD4" s="4">
        <f>D4*E4</f>
        <v>1</v>
      </c>
      <c r="AE4" s="84">
        <f>$AB$39+$AB$40*U4+$AB$41*V4+$AB$42*W4+$AB$43*X4+$AB$44*Y4+$AB$45*Z4+$AB$46*AA4+$AB$47*AB4+$AB$48*AC4+$AB$49*AD4</f>
        <v>-3.3666937410784654</v>
      </c>
    </row>
    <row r="5" spans="1:31" x14ac:dyDescent="0.3">
      <c r="A5" s="16">
        <v>2</v>
      </c>
      <c r="B5" s="63">
        <v>1</v>
      </c>
      <c r="C5" s="63">
        <v>-1</v>
      </c>
      <c r="D5" s="63">
        <v>-1</v>
      </c>
      <c r="E5" s="63">
        <v>-1</v>
      </c>
      <c r="F5" s="4">
        <v>-1.79</v>
      </c>
      <c r="G5" s="17">
        <v>-1.01</v>
      </c>
      <c r="H5" s="23">
        <f t="shared" ref="H5:H19" si="0">AVERAGE(F5:G5)</f>
        <v>-1.4</v>
      </c>
      <c r="I5" s="23">
        <f t="shared" ref="I5:I19" si="1">_xlfn.VAR.S(F5:G5)</f>
        <v>0.30420000000000025</v>
      </c>
      <c r="J5" s="24">
        <f t="shared" ref="J5:J19" si="2">10*LOG10((H5^2)/I5)</f>
        <v>8.0909686163949601</v>
      </c>
      <c r="L5" s="66"/>
      <c r="M5" s="70" t="s">
        <v>31</v>
      </c>
      <c r="N5" s="71">
        <f>SUMPRODUCT(D4:D19,J4:J19)/8</f>
        <v>-3.9046644456128949</v>
      </c>
      <c r="O5" s="66"/>
      <c r="P5" s="70" t="s">
        <v>61</v>
      </c>
      <c r="Q5" s="71">
        <f>SUMPRODUCT(AA4:AA19,J4:J19)/8</f>
        <v>-11.175145023916301</v>
      </c>
      <c r="R5" s="66"/>
      <c r="U5" s="73">
        <v>1</v>
      </c>
      <c r="V5" s="4">
        <v>-1</v>
      </c>
      <c r="W5" s="4">
        <v>-1</v>
      </c>
      <c r="X5" s="4">
        <v>-1</v>
      </c>
      <c r="Y5" s="4">
        <f>B5*C5</f>
        <v>-1</v>
      </c>
      <c r="Z5" s="4">
        <f>B5*D5</f>
        <v>-1</v>
      </c>
      <c r="AA5" s="4">
        <f>B5*E5</f>
        <v>-1</v>
      </c>
      <c r="AB5" s="4">
        <f>C5*D5</f>
        <v>1</v>
      </c>
      <c r="AC5" s="4">
        <f>C5*E5</f>
        <v>1</v>
      </c>
      <c r="AD5" s="4">
        <f>D5*E5</f>
        <v>1</v>
      </c>
      <c r="AE5" s="85">
        <f t="shared" ref="AE5:AE19" si="3">$AB$39+$AB$40*U5+$AB$41*V5+$AB$42*W5+$AB$43*X5+$AB$44*Y5+$AB$45*Z5+$AB$46*AA5+$AB$47*AB5+$AB$48*AC5+$AB$49*AD5</f>
        <v>8.4032167588936257</v>
      </c>
    </row>
    <row r="6" spans="1:31" x14ac:dyDescent="0.3">
      <c r="A6" s="16">
        <v>3</v>
      </c>
      <c r="B6" s="63">
        <v>-1</v>
      </c>
      <c r="C6" s="63">
        <v>1</v>
      </c>
      <c r="D6" s="63">
        <v>-1</v>
      </c>
      <c r="E6" s="63">
        <v>-1</v>
      </c>
      <c r="F6" s="4">
        <v>0.39</v>
      </c>
      <c r="G6" s="17">
        <v>0.17</v>
      </c>
      <c r="H6" s="23">
        <f t="shared" si="0"/>
        <v>0.28000000000000003</v>
      </c>
      <c r="I6" s="23">
        <f t="shared" si="1"/>
        <v>2.4199999999999999E-2</v>
      </c>
      <c r="J6" s="24">
        <f t="shared" si="2"/>
        <v>5.1050069670400724</v>
      </c>
      <c r="L6" s="66"/>
      <c r="M6" s="70" t="s">
        <v>46</v>
      </c>
      <c r="N6" s="71">
        <f>SUMPRODUCT(E4:E19,J4:J19)/8</f>
        <v>6.0046207049365847</v>
      </c>
      <c r="O6" s="66"/>
      <c r="P6" s="70" t="s">
        <v>62</v>
      </c>
      <c r="Q6" s="71">
        <f>SUMPRODUCT(AB4:AB19,J4:J19)/8</f>
        <v>3.505968400020552</v>
      </c>
      <c r="R6" s="66"/>
      <c r="U6" s="73">
        <v>-1</v>
      </c>
      <c r="V6" s="4">
        <v>1</v>
      </c>
      <c r="W6" s="4">
        <v>-1</v>
      </c>
      <c r="X6" s="4">
        <v>-1</v>
      </c>
      <c r="Y6" s="4">
        <f>B6*C6</f>
        <v>-1</v>
      </c>
      <c r="Z6" s="4">
        <f>B6*D6</f>
        <v>1</v>
      </c>
      <c r="AA6" s="4">
        <f>B6*E6</f>
        <v>1</v>
      </c>
      <c r="AB6" s="4">
        <f>C6*D6</f>
        <v>-1</v>
      </c>
      <c r="AC6" s="4">
        <f>C6*E6</f>
        <v>-1</v>
      </c>
      <c r="AD6" s="4">
        <f>D6*E6</f>
        <v>1</v>
      </c>
      <c r="AE6" s="85">
        <f t="shared" si="3"/>
        <v>4.4898885491026359</v>
      </c>
    </row>
    <row r="7" spans="1:31" x14ac:dyDescent="0.3">
      <c r="A7" s="16">
        <v>4</v>
      </c>
      <c r="B7" s="63">
        <v>1</v>
      </c>
      <c r="C7" s="63">
        <v>1</v>
      </c>
      <c r="D7" s="63">
        <v>-1</v>
      </c>
      <c r="E7" s="63">
        <v>-1</v>
      </c>
      <c r="F7" s="4">
        <v>-0.5</v>
      </c>
      <c r="G7" s="17">
        <v>-0.24</v>
      </c>
      <c r="H7" s="23">
        <f t="shared" si="0"/>
        <v>-0.37</v>
      </c>
      <c r="I7" s="23">
        <f t="shared" si="1"/>
        <v>3.3799999999999997E-2</v>
      </c>
      <c r="J7" s="24">
        <f t="shared" si="2"/>
        <v>6.0748674785633527</v>
      </c>
      <c r="L7" s="66"/>
      <c r="M7" s="66"/>
      <c r="N7" s="66"/>
      <c r="O7" s="66"/>
      <c r="P7" s="70" t="s">
        <v>63</v>
      </c>
      <c r="Q7" s="71">
        <f>SUMPRODUCT(AC4:AC19,J4:J19)/8</f>
        <v>0.94557012742281255</v>
      </c>
      <c r="R7" s="66"/>
      <c r="U7" s="73">
        <v>1</v>
      </c>
      <c r="V7" s="4">
        <v>1</v>
      </c>
      <c r="W7" s="4">
        <v>-1</v>
      </c>
      <c r="X7" s="4">
        <v>-1</v>
      </c>
      <c r="Y7" s="4">
        <f>B7*C7</f>
        <v>1</v>
      </c>
      <c r="Z7" s="4">
        <f>B7*D7</f>
        <v>-1</v>
      </c>
      <c r="AA7" s="4">
        <f>B7*E7</f>
        <v>-1</v>
      </c>
      <c r="AB7" s="4">
        <f>C7*D7</f>
        <v>-1</v>
      </c>
      <c r="AC7" s="4">
        <f>C7*E7</f>
        <v>-1</v>
      </c>
      <c r="AD7" s="4">
        <f>D7*E7</f>
        <v>1</v>
      </c>
      <c r="AE7" s="85">
        <f t="shared" si="3"/>
        <v>7.700225129931864</v>
      </c>
    </row>
    <row r="8" spans="1:31" x14ac:dyDescent="0.3">
      <c r="A8" s="16">
        <v>5</v>
      </c>
      <c r="B8" s="63">
        <v>-1</v>
      </c>
      <c r="C8" s="63">
        <v>-1</v>
      </c>
      <c r="D8" s="63">
        <v>1</v>
      </c>
      <c r="E8" s="63">
        <v>-1</v>
      </c>
      <c r="F8" s="4">
        <v>-0.2</v>
      </c>
      <c r="G8" s="17">
        <v>0.17</v>
      </c>
      <c r="H8" s="23">
        <f t="shared" si="0"/>
        <v>-1.4999999999999999E-2</v>
      </c>
      <c r="I8" s="23">
        <f t="shared" si="1"/>
        <v>6.8450000000000011E-2</v>
      </c>
      <c r="J8" s="24">
        <f t="shared" si="2"/>
        <v>-24.831909343586464</v>
      </c>
      <c r="L8" s="66"/>
      <c r="M8" s="66"/>
      <c r="N8" s="66"/>
      <c r="O8" s="66"/>
      <c r="P8" s="70" t="s">
        <v>64</v>
      </c>
      <c r="Q8" s="71">
        <f>SUMPRODUCT(AD4:AD19,J4:J19)/8</f>
        <v>-1.2688340874221198</v>
      </c>
      <c r="R8" s="66"/>
      <c r="U8" s="73">
        <v>-1</v>
      </c>
      <c r="V8" s="4">
        <v>-1</v>
      </c>
      <c r="W8" s="4">
        <v>1</v>
      </c>
      <c r="X8" s="4">
        <v>-1</v>
      </c>
      <c r="Y8" s="4">
        <f>B8*C8</f>
        <v>1</v>
      </c>
      <c r="Z8" s="4">
        <f>B8*D8</f>
        <v>-1</v>
      </c>
      <c r="AA8" s="4">
        <f>B8*E8</f>
        <v>1</v>
      </c>
      <c r="AB8" s="4">
        <f>C8*D8</f>
        <v>-1</v>
      </c>
      <c r="AC8" s="4">
        <f>C8*E8</f>
        <v>1</v>
      </c>
      <c r="AD8" s="4">
        <f>D8*E8</f>
        <v>-1</v>
      </c>
      <c r="AE8" s="85">
        <f t="shared" si="3"/>
        <v>-18.356927243730834</v>
      </c>
    </row>
    <row r="9" spans="1:31" x14ac:dyDescent="0.3">
      <c r="A9" s="16">
        <v>6</v>
      </c>
      <c r="B9" s="63">
        <v>1</v>
      </c>
      <c r="C9" s="63">
        <v>-1</v>
      </c>
      <c r="D9" s="63">
        <v>1</v>
      </c>
      <c r="E9" s="63">
        <v>-1</v>
      </c>
      <c r="F9" s="4">
        <v>-0.79</v>
      </c>
      <c r="G9" s="17">
        <v>-0.64</v>
      </c>
      <c r="H9" s="23">
        <f t="shared" si="0"/>
        <v>-0.71500000000000008</v>
      </c>
      <c r="I9" s="23">
        <f t="shared" si="1"/>
        <v>1.124999999999976E-2</v>
      </c>
      <c r="J9" s="24">
        <f t="shared" si="2"/>
        <v>16.574595611547892</v>
      </c>
      <c r="L9" s="66"/>
      <c r="M9" s="66"/>
      <c r="N9" s="66"/>
      <c r="O9" s="66"/>
      <c r="P9" s="66"/>
      <c r="Q9" s="66"/>
      <c r="R9" s="66"/>
      <c r="U9" s="73">
        <v>1</v>
      </c>
      <c r="V9" s="4">
        <v>-1</v>
      </c>
      <c r="W9" s="4">
        <v>1</v>
      </c>
      <c r="X9" s="4">
        <v>-1</v>
      </c>
      <c r="Y9" s="4">
        <f>B9*C9</f>
        <v>-1</v>
      </c>
      <c r="Z9" s="4">
        <f>B9*D9</f>
        <v>1</v>
      </c>
      <c r="AA9" s="4">
        <f>B9*E9</f>
        <v>-1</v>
      </c>
      <c r="AB9" s="4">
        <f>C9*D9</f>
        <v>-1</v>
      </c>
      <c r="AC9" s="4">
        <f>C9*E9</f>
        <v>1</v>
      </c>
      <c r="AD9" s="4">
        <f>D9*E9</f>
        <v>-1</v>
      </c>
      <c r="AE9" s="85">
        <f t="shared" si="3"/>
        <v>11.109852745123344</v>
      </c>
    </row>
    <row r="10" spans="1:31" x14ac:dyDescent="0.3">
      <c r="A10" s="16">
        <v>7</v>
      </c>
      <c r="B10" s="63">
        <v>-1</v>
      </c>
      <c r="C10" s="63">
        <v>1</v>
      </c>
      <c r="D10" s="63">
        <v>1</v>
      </c>
      <c r="E10" s="63">
        <v>-1</v>
      </c>
      <c r="F10" s="4">
        <v>1.22</v>
      </c>
      <c r="G10" s="17">
        <v>0.28000000000000003</v>
      </c>
      <c r="H10" s="23">
        <f t="shared" si="0"/>
        <v>0.75</v>
      </c>
      <c r="I10" s="23">
        <f t="shared" si="1"/>
        <v>0.44179999999999997</v>
      </c>
      <c r="J10" s="24">
        <f t="shared" si="2"/>
        <v>1.0489681524798404</v>
      </c>
      <c r="M10" s="77" t="s">
        <v>91</v>
      </c>
      <c r="N10" s="78">
        <f>(J9+J5+J13+J17)/4-(J4+J8+J12+J16)/4</f>
        <v>9.4432002204968235</v>
      </c>
      <c r="O10" s="63"/>
      <c r="P10" s="79" t="s">
        <v>98</v>
      </c>
      <c r="Q10" s="80">
        <f>(J6+J10+J14+J18)/4-(J4+J8+J12+J16)/4</f>
        <v>12.308120817624463</v>
      </c>
      <c r="U10" s="73">
        <v>-1</v>
      </c>
      <c r="V10" s="4">
        <v>1</v>
      </c>
      <c r="W10" s="4">
        <v>1</v>
      </c>
      <c r="X10" s="4">
        <v>-1</v>
      </c>
      <c r="Y10" s="4">
        <f>B10*C10</f>
        <v>-1</v>
      </c>
      <c r="Z10" s="4">
        <f>B10*D10</f>
        <v>-1</v>
      </c>
      <c r="AA10" s="4">
        <f>B10*E10</f>
        <v>1</v>
      </c>
      <c r="AB10" s="4">
        <f>C10*D10</f>
        <v>1</v>
      </c>
      <c r="AC10" s="4">
        <f>C10*E10</f>
        <v>-1</v>
      </c>
      <c r="AD10" s="4">
        <f>D10*E10</f>
        <v>-1</v>
      </c>
      <c r="AE10" s="85">
        <f t="shared" si="3"/>
        <v>-3.4884081535086229</v>
      </c>
    </row>
    <row r="11" spans="1:31" x14ac:dyDescent="0.3">
      <c r="A11" s="16">
        <v>8</v>
      </c>
      <c r="B11" s="63">
        <v>1</v>
      </c>
      <c r="C11" s="63">
        <v>1</v>
      </c>
      <c r="D11" s="63">
        <v>1</v>
      </c>
      <c r="E11" s="63">
        <v>-1</v>
      </c>
      <c r="F11" s="4">
        <v>0.21</v>
      </c>
      <c r="G11" s="17">
        <v>0.28000000000000003</v>
      </c>
      <c r="H11" s="23">
        <f t="shared" si="0"/>
        <v>0.245</v>
      </c>
      <c r="I11" s="23">
        <f t="shared" si="1"/>
        <v>2.4500000000000077E-3</v>
      </c>
      <c r="J11" s="24">
        <f t="shared" si="2"/>
        <v>13.89166084364531</v>
      </c>
      <c r="M11" s="77" t="s">
        <v>92</v>
      </c>
      <c r="N11" s="78">
        <f>(J7+J11+J15+J19)/4-(J6+J10+J14+J18)/4</f>
        <v>0.88362630135397247</v>
      </c>
      <c r="O11" s="63"/>
      <c r="P11" s="79" t="s">
        <v>97</v>
      </c>
      <c r="Q11" s="80">
        <f>(J7+J11+J15+J19)/4-(J5+J9+J13+J17)/4</f>
        <v>3.7485468984816119</v>
      </c>
      <c r="U11" s="73">
        <v>1</v>
      </c>
      <c r="V11" s="4">
        <v>1</v>
      </c>
      <c r="W11" s="4">
        <v>1</v>
      </c>
      <c r="X11" s="4">
        <v>-1</v>
      </c>
      <c r="Y11" s="4">
        <f>B11*C11</f>
        <v>1</v>
      </c>
      <c r="Z11" s="4">
        <f>B11*D11</f>
        <v>1</v>
      </c>
      <c r="AA11" s="4">
        <f>B11*E11</f>
        <v>-1</v>
      </c>
      <c r="AB11" s="4">
        <f>C11*D11</f>
        <v>1</v>
      </c>
      <c r="AC11" s="4">
        <f>C11*E11</f>
        <v>-1</v>
      </c>
      <c r="AD11" s="4">
        <f>D11*E11</f>
        <v>-1</v>
      </c>
      <c r="AE11" s="85">
        <f t="shared" si="3"/>
        <v>17.418797916202692</v>
      </c>
    </row>
    <row r="12" spans="1:31" x14ac:dyDescent="0.3">
      <c r="A12" s="16">
        <v>9</v>
      </c>
      <c r="B12" s="63">
        <v>-1</v>
      </c>
      <c r="C12" s="63">
        <v>-1</v>
      </c>
      <c r="D12" s="63">
        <v>-1</v>
      </c>
      <c r="E12" s="63">
        <v>1</v>
      </c>
      <c r="F12" s="4">
        <v>-0.4</v>
      </c>
      <c r="G12" s="17">
        <v>-0.65</v>
      </c>
      <c r="H12" s="23">
        <f t="shared" si="0"/>
        <v>-0.52500000000000002</v>
      </c>
      <c r="I12" s="23">
        <f t="shared" si="1"/>
        <v>3.125E-2</v>
      </c>
      <c r="J12" s="24">
        <f t="shared" si="2"/>
        <v>9.4546858513181977</v>
      </c>
      <c r="M12" s="79" t="s">
        <v>94</v>
      </c>
      <c r="N12" s="80">
        <f>(J5+J7+J13+J15)/4-(J4+J6+J12+J14)/4</f>
        <v>-3.6850214835156461</v>
      </c>
      <c r="O12" s="63"/>
      <c r="P12" s="77" t="s">
        <v>100</v>
      </c>
      <c r="Q12" s="78">
        <f>(J6+J7+J14+J15)/4-(J4+J5+J12+J13)/4</f>
        <v>4.5223654580324855</v>
      </c>
      <c r="U12" s="73">
        <v>-1</v>
      </c>
      <c r="V12" s="4">
        <v>-1</v>
      </c>
      <c r="W12" s="4">
        <v>-1</v>
      </c>
      <c r="X12" s="4">
        <v>1</v>
      </c>
      <c r="Y12" s="4">
        <f>B12*C12</f>
        <v>1</v>
      </c>
      <c r="Z12" s="4">
        <f>B12*D12</f>
        <v>1</v>
      </c>
      <c r="AA12" s="4">
        <f>B12*E12</f>
        <v>-1</v>
      </c>
      <c r="AB12" s="4">
        <f>C12*D12</f>
        <v>1</v>
      </c>
      <c r="AC12" s="4">
        <f>C12*E12</f>
        <v>-1</v>
      </c>
      <c r="AD12" s="4">
        <f>D12*E12</f>
        <v>-1</v>
      </c>
      <c r="AE12" s="85">
        <f t="shared" si="3"/>
        <v>14.13633594777373</v>
      </c>
    </row>
    <row r="13" spans="1:31" x14ac:dyDescent="0.3">
      <c r="A13" s="16">
        <v>10</v>
      </c>
      <c r="B13" s="63">
        <v>1</v>
      </c>
      <c r="C13" s="63">
        <v>-1</v>
      </c>
      <c r="D13" s="63">
        <v>-1</v>
      </c>
      <c r="E13" s="63">
        <v>1</v>
      </c>
      <c r="F13" s="4">
        <v>-0.63</v>
      </c>
      <c r="G13" s="17">
        <v>-1.19</v>
      </c>
      <c r="H13" s="23">
        <f t="shared" si="0"/>
        <v>-0.90999999999999992</v>
      </c>
      <c r="I13" s="23">
        <f t="shared" si="1"/>
        <v>0.15680000000000027</v>
      </c>
      <c r="J13" s="24">
        <f t="shared" si="2"/>
        <v>7.2273672629376673</v>
      </c>
      <c r="M13" s="79" t="s">
        <v>93</v>
      </c>
      <c r="N13" s="80">
        <f>(J9+J11+J17+J19)/4-(J10+J12+J16+J18)/4</f>
        <v>5.4401992066402745</v>
      </c>
      <c r="O13" s="63"/>
      <c r="P13" s="77" t="s">
        <v>99</v>
      </c>
      <c r="Q13" s="78">
        <f>(J10+J11+J18+J19)/4-(J8+J9+J16+J17)/4</f>
        <v>11.534302258073589</v>
      </c>
      <c r="U13" s="73">
        <v>1</v>
      </c>
      <c r="V13" s="4">
        <v>-1</v>
      </c>
      <c r="W13" s="4">
        <v>-1</v>
      </c>
      <c r="X13" s="4">
        <v>1</v>
      </c>
      <c r="Y13" s="4">
        <f>B13*C13</f>
        <v>-1</v>
      </c>
      <c r="Z13" s="4">
        <f>B13*D13</f>
        <v>-1</v>
      </c>
      <c r="AA13" s="4">
        <f>B13*E13</f>
        <v>1</v>
      </c>
      <c r="AB13" s="4">
        <f>C13*D13</f>
        <v>1</v>
      </c>
      <c r="AC13" s="4">
        <f>C13*E13</f>
        <v>-1</v>
      </c>
      <c r="AD13" s="4">
        <f>D13*E13</f>
        <v>-1</v>
      </c>
      <c r="AE13" s="85">
        <f t="shared" si="3"/>
        <v>3.5559563999132195</v>
      </c>
    </row>
    <row r="14" spans="1:31" x14ac:dyDescent="0.3">
      <c r="A14" s="16">
        <v>11</v>
      </c>
      <c r="B14" s="63">
        <v>-1</v>
      </c>
      <c r="C14" s="63">
        <v>1</v>
      </c>
      <c r="D14" s="63">
        <v>-1</v>
      </c>
      <c r="E14" s="63">
        <v>1</v>
      </c>
      <c r="F14" s="4">
        <v>0.47</v>
      </c>
      <c r="G14" s="17">
        <v>0.44</v>
      </c>
      <c r="H14" s="23">
        <f t="shared" si="0"/>
        <v>0.45499999999999996</v>
      </c>
      <c r="I14" s="23">
        <f t="shared" si="1"/>
        <v>4.4999999999999912E-4</v>
      </c>
      <c r="J14" s="24">
        <f t="shared" si="2"/>
        <v>26.628102795388816</v>
      </c>
      <c r="M14" s="77" t="s">
        <v>96</v>
      </c>
      <c r="N14" s="78">
        <f>(J5+J7+J9+J11)/4-(J4+J6+J8+J10)/4</f>
        <v>16.338558284841692</v>
      </c>
      <c r="O14" s="63"/>
      <c r="P14" s="79" t="s">
        <v>102</v>
      </c>
      <c r="Q14" s="80">
        <f>(J6+J7+J10+J11)/4-(J4+J5+J8+J9)/4</f>
        <v>7.0827637306302247</v>
      </c>
      <c r="U14" s="83">
        <v>-1</v>
      </c>
      <c r="V14" s="62">
        <v>1</v>
      </c>
      <c r="W14" s="62">
        <v>-1</v>
      </c>
      <c r="X14" s="62">
        <v>1</v>
      </c>
      <c r="Y14" s="62">
        <f>B14*C14</f>
        <v>-1</v>
      </c>
      <c r="Z14" s="62">
        <f>B14*D14</f>
        <v>1</v>
      </c>
      <c r="AA14" s="62">
        <f>B14*E14</f>
        <v>-1</v>
      </c>
      <c r="AB14" s="62">
        <f>C14*D14</f>
        <v>-1</v>
      </c>
      <c r="AC14" s="62">
        <f>C14*E14</f>
        <v>1</v>
      </c>
      <c r="AD14" s="62">
        <f>D14*E14</f>
        <v>-1</v>
      </c>
      <c r="AE14" s="86">
        <f>$AB$39+$AB$40*U14+$AB$41*V14+$AB$42*W14+$AB$43*X14+$AB$44*Y14+$AB$45*Z14+$AB$46*AA14+$AB$47*AB14+$AB$48*AC14+$AB$49*AD14</f>
        <v>23.884058492800456</v>
      </c>
    </row>
    <row r="15" spans="1:31" x14ac:dyDescent="0.3">
      <c r="A15" s="16">
        <v>12</v>
      </c>
      <c r="B15" s="63">
        <v>1</v>
      </c>
      <c r="C15" s="63">
        <v>1</v>
      </c>
      <c r="D15" s="63">
        <v>-1</v>
      </c>
      <c r="E15" s="63">
        <v>1</v>
      </c>
      <c r="F15" s="4">
        <v>-0.01</v>
      </c>
      <c r="G15" s="17">
        <v>-0.03</v>
      </c>
      <c r="H15" s="23">
        <f t="shared" si="0"/>
        <v>-0.02</v>
      </c>
      <c r="I15" s="23">
        <f t="shared" si="1"/>
        <v>1.9999999999999998E-4</v>
      </c>
      <c r="J15" s="24">
        <f t="shared" si="2"/>
        <v>3.010299956639813</v>
      </c>
      <c r="M15" s="77" t="s">
        <v>95</v>
      </c>
      <c r="N15" s="78">
        <f>(J13+J15+J17+J19)/4-(J12+J14+J16+J18)/4</f>
        <v>-6.0117317629909017</v>
      </c>
      <c r="O15" s="63"/>
      <c r="P15" s="79" t="s">
        <v>101</v>
      </c>
      <c r="Q15" s="80">
        <f>(J14+J15+J18+J19)/4-(J12+J13+J16+J17)/4</f>
        <v>8.973903985475852</v>
      </c>
      <c r="U15" s="73">
        <v>1</v>
      </c>
      <c r="V15" s="4">
        <v>1</v>
      </c>
      <c r="W15" s="4">
        <v>-1</v>
      </c>
      <c r="X15" s="4">
        <v>1</v>
      </c>
      <c r="Y15" s="4">
        <f>B15*C15</f>
        <v>1</v>
      </c>
      <c r="Z15" s="4">
        <f>B15*D15</f>
        <v>-1</v>
      </c>
      <c r="AA15" s="4">
        <f>B15*E15</f>
        <v>1</v>
      </c>
      <c r="AB15" s="4">
        <f>C15*D15</f>
        <v>-1</v>
      </c>
      <c r="AC15" s="4">
        <f>C15*E15</f>
        <v>1</v>
      </c>
      <c r="AD15" s="4">
        <f>D15*E15</f>
        <v>-1</v>
      </c>
      <c r="AE15" s="85">
        <f>$AB$39+$AB$40*U15+$AB$41*V15+$AB$42*W15+$AB$43*X15+$AB$44*Y15+$AB$45*Z15+$AB$46*AA15+$AB$47*AB15+$AB$48*AC15+$AB$49*AD15</f>
        <v>4.7441050257970847</v>
      </c>
    </row>
    <row r="16" spans="1:31" x14ac:dyDescent="0.3">
      <c r="A16" s="16">
        <v>13</v>
      </c>
      <c r="B16" s="63">
        <v>-1</v>
      </c>
      <c r="C16" s="63">
        <v>-1</v>
      </c>
      <c r="D16" s="63">
        <v>1</v>
      </c>
      <c r="E16" s="63">
        <v>1</v>
      </c>
      <c r="F16" s="4">
        <v>1.29</v>
      </c>
      <c r="G16" s="17">
        <v>0.64</v>
      </c>
      <c r="H16" s="23">
        <f t="shared" si="0"/>
        <v>0.96500000000000008</v>
      </c>
      <c r="I16" s="23">
        <f t="shared" si="1"/>
        <v>0.21124999999999972</v>
      </c>
      <c r="J16" s="24">
        <f t="shared" si="2"/>
        <v>6.4425790906585583</v>
      </c>
      <c r="M16" s="63"/>
      <c r="N16" s="76"/>
      <c r="O16" s="63"/>
      <c r="P16" s="63"/>
      <c r="Q16" s="76"/>
      <c r="U16" s="73">
        <v>-1</v>
      </c>
      <c r="V16" s="4">
        <v>-1</v>
      </c>
      <c r="W16" s="4">
        <v>1</v>
      </c>
      <c r="X16" s="4">
        <v>1</v>
      </c>
      <c r="Y16" s="4">
        <f>B16*C16</f>
        <v>1</v>
      </c>
      <c r="Z16" s="4">
        <f>B16*D16</f>
        <v>-1</v>
      </c>
      <c r="AA16" s="4">
        <f>B16*E16</f>
        <v>-1</v>
      </c>
      <c r="AB16" s="4">
        <f>C16*D16</f>
        <v>-1</v>
      </c>
      <c r="AC16" s="4">
        <f>C16*E16</f>
        <v>-1</v>
      </c>
      <c r="AD16" s="4">
        <f>D16*E16</f>
        <v>1</v>
      </c>
      <c r="AE16" s="85">
        <f t="shared" si="3"/>
        <v>-3.3915657297228807</v>
      </c>
    </row>
    <row r="17" spans="1:31" x14ac:dyDescent="0.3">
      <c r="A17" s="16">
        <v>14</v>
      </c>
      <c r="B17" s="63">
        <v>1</v>
      </c>
      <c r="C17" s="63">
        <v>-1</v>
      </c>
      <c r="D17" s="63">
        <v>1</v>
      </c>
      <c r="E17" s="63">
        <v>1</v>
      </c>
      <c r="F17" s="4">
        <v>-1.17</v>
      </c>
      <c r="G17" s="17">
        <v>0.14000000000000001</v>
      </c>
      <c r="H17" s="23">
        <f t="shared" si="0"/>
        <v>-0.5149999999999999</v>
      </c>
      <c r="I17" s="23">
        <f t="shared" si="1"/>
        <v>0.85805000000000009</v>
      </c>
      <c r="J17" s="24">
        <f t="shared" si="2"/>
        <v>-5.0989813756516558</v>
      </c>
      <c r="M17" s="77" t="s">
        <v>108</v>
      </c>
      <c r="N17" s="78">
        <f>(J8+J10+J16+J18)/4-(J4+J6+J12+J14)/4</f>
        <v>-12.753099190053934</v>
      </c>
      <c r="O17" s="63"/>
      <c r="P17" s="79" t="s">
        <v>110</v>
      </c>
      <c r="Q17" s="80">
        <f>(J12+J14+J16+J18)/4-(J4+J6+J8+J10)/4</f>
        <v>17.179765728852882</v>
      </c>
      <c r="U17" s="73">
        <v>1</v>
      </c>
      <c r="V17" s="4">
        <v>-1</v>
      </c>
      <c r="W17" s="4">
        <v>1</v>
      </c>
      <c r="X17" s="4">
        <v>1</v>
      </c>
      <c r="Y17" s="4">
        <f>B17*C17</f>
        <v>-1</v>
      </c>
      <c r="Z17" s="4">
        <f>B17*D17</f>
        <v>1</v>
      </c>
      <c r="AA17" s="4">
        <f>B17*E17</f>
        <v>1</v>
      </c>
      <c r="AB17" s="4">
        <f>C17*D17</f>
        <v>-1</v>
      </c>
      <c r="AC17" s="4">
        <f>C17*E17</f>
        <v>-1</v>
      </c>
      <c r="AD17" s="4">
        <f>D17*E17</f>
        <v>1</v>
      </c>
      <c r="AE17" s="85">
        <f t="shared" si="3"/>
        <v>3.7249242112986969</v>
      </c>
    </row>
    <row r="18" spans="1:31" x14ac:dyDescent="0.3">
      <c r="A18" s="16">
        <v>15</v>
      </c>
      <c r="B18" s="63">
        <v>-1</v>
      </c>
      <c r="C18" s="63">
        <v>1</v>
      </c>
      <c r="D18" s="63">
        <v>1</v>
      </c>
      <c r="E18" s="63">
        <v>1</v>
      </c>
      <c r="F18" s="4">
        <v>0.48</v>
      </c>
      <c r="G18" s="17">
        <v>1.06</v>
      </c>
      <c r="H18" s="23">
        <f t="shared" si="0"/>
        <v>0.77</v>
      </c>
      <c r="I18" s="23">
        <f t="shared" si="1"/>
        <v>0.16820000000000013</v>
      </c>
      <c r="J18" s="24">
        <f t="shared" si="2"/>
        <v>5.4715545888307009</v>
      </c>
      <c r="M18" s="77" t="s">
        <v>107</v>
      </c>
      <c r="N18" s="78">
        <f>(J9+J11+J17+J19)/4-(J5+J7+J13+J15)/4</f>
        <v>4.9437702988281504</v>
      </c>
      <c r="O18" s="63"/>
      <c r="P18" s="79" t="s">
        <v>109</v>
      </c>
      <c r="Q18" s="80">
        <f>(J13+J15+J17+J19)/4-(J5+J7+J9+J11)/4</f>
        <v>-5.1705243189797123</v>
      </c>
      <c r="U18" s="73">
        <v>-1</v>
      </c>
      <c r="V18" s="4">
        <v>1</v>
      </c>
      <c r="W18" s="4">
        <v>1</v>
      </c>
      <c r="X18" s="4">
        <v>1</v>
      </c>
      <c r="Y18" s="4">
        <f>B18*C18</f>
        <v>-1</v>
      </c>
      <c r="Z18" s="4">
        <f>B18*D18</f>
        <v>-1</v>
      </c>
      <c r="AA18" s="4">
        <f>B18*E18</f>
        <v>-1</v>
      </c>
      <c r="AB18" s="4">
        <f>C18*D18</f>
        <v>1</v>
      </c>
      <c r="AC18" s="4">
        <f>C18*E18</f>
        <v>1</v>
      </c>
      <c r="AD18" s="4">
        <f>D18*E18</f>
        <v>1</v>
      </c>
      <c r="AE18" s="85">
        <f t="shared" si="3"/>
        <v>13.368093615344955</v>
      </c>
    </row>
    <row r="19" spans="1:31" ht="15.6" thickBot="1" x14ac:dyDescent="0.35">
      <c r="A19" s="18">
        <v>16</v>
      </c>
      <c r="B19" s="64">
        <v>1</v>
      </c>
      <c r="C19" s="64">
        <v>1</v>
      </c>
      <c r="D19" s="64">
        <v>1</v>
      </c>
      <c r="E19" s="64">
        <v>1</v>
      </c>
      <c r="F19" s="19">
        <v>0.4</v>
      </c>
      <c r="G19" s="20">
        <v>0.34</v>
      </c>
      <c r="H19" s="23">
        <f t="shared" si="0"/>
        <v>0.37</v>
      </c>
      <c r="I19" s="23">
        <f t="shared" si="1"/>
        <v>1.8E-3</v>
      </c>
      <c r="J19" s="24">
        <f t="shared" si="2"/>
        <v>18.811309430306839</v>
      </c>
      <c r="M19" s="79" t="s">
        <v>104</v>
      </c>
      <c r="N19" s="80">
        <f>(J8+J9+J16+J17)/4-(J4+J5+J12+J13)/4</f>
        <v>-7.4106328456334456</v>
      </c>
      <c r="O19" s="63"/>
      <c r="P19" s="77" t="s">
        <v>112</v>
      </c>
      <c r="Q19" s="78">
        <f>(J12+J13+J16+J17)/4-(J4+J5+J8+J9)/4</f>
        <v>5.0590505775137729</v>
      </c>
      <c r="U19" s="74">
        <v>1</v>
      </c>
      <c r="V19" s="5">
        <v>1</v>
      </c>
      <c r="W19" s="5">
        <v>1</v>
      </c>
      <c r="X19" s="5">
        <v>1</v>
      </c>
      <c r="Y19" s="5">
        <f>B19*C19</f>
        <v>1</v>
      </c>
      <c r="Z19" s="5">
        <f>B19*D19</f>
        <v>1</v>
      </c>
      <c r="AA19" s="5">
        <f>B19*E19</f>
        <v>1</v>
      </c>
      <c r="AB19" s="5">
        <f>C19*D19</f>
        <v>1</v>
      </c>
      <c r="AC19" s="5">
        <f>C19*E19</f>
        <v>1</v>
      </c>
      <c r="AD19" s="5">
        <f>D19*E19</f>
        <v>1</v>
      </c>
      <c r="AE19" s="87">
        <f t="shared" si="3"/>
        <v>11.925009637223669</v>
      </c>
    </row>
    <row r="20" spans="1:31" x14ac:dyDescent="0.3">
      <c r="M20" s="79" t="s">
        <v>103</v>
      </c>
      <c r="N20" s="80">
        <f>(J10+J11+J18+J19)/4-(J6+J7+J14+J15)/4</f>
        <v>-0.39869604559234162</v>
      </c>
      <c r="O20" s="63"/>
      <c r="P20" s="77" t="s">
        <v>111</v>
      </c>
      <c r="Q20" s="78">
        <f>(J14+J15+J18+J19)/4-(J6+J7+J9+J10)/4</f>
        <v>6.2794571403837542</v>
      </c>
    </row>
    <row r="21" spans="1:31" x14ac:dyDescent="0.3">
      <c r="M21" s="77" t="s">
        <v>106</v>
      </c>
      <c r="N21" s="78">
        <f>(J8+J9+J10+J11)/4-(J4+J5+J6+J7)/4</f>
        <v>-2.6358303581907738</v>
      </c>
      <c r="O21" s="63"/>
      <c r="P21" s="79" t="s">
        <v>114</v>
      </c>
      <c r="Q21" s="80">
        <f>(J12+J13+J14+J15)/4-(J4+J5+J6+J7)/4</f>
        <v>7.2734547923587041</v>
      </c>
    </row>
    <row r="22" spans="1:31" ht="16.2" x14ac:dyDescent="0.3">
      <c r="A22" s="29" t="s">
        <v>25</v>
      </c>
      <c r="B22" s="29" t="s">
        <v>26</v>
      </c>
      <c r="C22" s="26" t="s">
        <v>27</v>
      </c>
      <c r="D22" s="1" t="s">
        <v>28</v>
      </c>
      <c r="G22" s="37" t="s">
        <v>41</v>
      </c>
      <c r="H22" s="36" t="s">
        <v>45</v>
      </c>
      <c r="I22" s="36"/>
      <c r="J22" s="36"/>
      <c r="M22" s="77" t="s">
        <v>105</v>
      </c>
      <c r="N22" s="78">
        <f>(J16+J17+J18+J19)/4-(J12+J13+J14+J15)/4</f>
        <v>-5.1734985330350121</v>
      </c>
      <c r="O22" s="63"/>
      <c r="P22" s="79" t="s">
        <v>113</v>
      </c>
      <c r="Q22" s="80">
        <f>(J16+J17+J18+J19)/4-(J8+J9+J10+J11)/4</f>
        <v>4.7357866175144654</v>
      </c>
    </row>
    <row r="23" spans="1:31" ht="16.2" x14ac:dyDescent="0.3">
      <c r="A23" s="30" t="s">
        <v>9</v>
      </c>
      <c r="B23" s="25" t="s">
        <v>33</v>
      </c>
      <c r="C23" s="32">
        <f>AVERAGE(J5,J7,J9,J11,J13,J15,J17,J19)</f>
        <v>8.5727609780480218</v>
      </c>
      <c r="D23" s="23">
        <f>C31</f>
        <v>5.9910543475853251</v>
      </c>
      <c r="G23" s="43"/>
      <c r="H23" s="38" t="s">
        <v>42</v>
      </c>
      <c r="I23" s="51" t="s">
        <v>43</v>
      </c>
      <c r="J23" s="52"/>
      <c r="M23" s="66"/>
      <c r="N23" s="66"/>
      <c r="AA23" t="s">
        <v>67</v>
      </c>
    </row>
    <row r="24" spans="1:31" ht="15" customHeight="1" thickBot="1" x14ac:dyDescent="0.35">
      <c r="A24" s="31"/>
      <c r="B24" s="25" t="s">
        <v>34</v>
      </c>
      <c r="C24" s="33">
        <f>AVERAGE(J4,J6,J8,J10,J12,J14,J16,J18)</f>
        <v>3.4093477171226265</v>
      </c>
      <c r="D24" s="23">
        <f>D23</f>
        <v>5.9910543475853251</v>
      </c>
      <c r="G24" s="39" t="s">
        <v>9</v>
      </c>
      <c r="H24" s="47" t="s">
        <v>4</v>
      </c>
      <c r="I24" s="44">
        <f>C23-I28</f>
        <v>2.5817066304626968</v>
      </c>
      <c r="J24" s="53"/>
    </row>
    <row r="25" spans="1:31" ht="16.2" x14ac:dyDescent="0.3">
      <c r="A25" s="30" t="s">
        <v>11</v>
      </c>
      <c r="B25" s="25" t="s">
        <v>35</v>
      </c>
      <c r="C25" s="32">
        <f>AVERAGE(J6,J7,J10,J11,J14,J15,J18,J19)</f>
        <v>10.005221276611842</v>
      </c>
      <c r="D25" s="23">
        <f t="shared" ref="D25:D30" si="4">D24</f>
        <v>5.9910543475853251</v>
      </c>
      <c r="G25" s="40" t="s">
        <v>11</v>
      </c>
      <c r="H25" s="48" t="s">
        <v>4</v>
      </c>
      <c r="I25" s="45">
        <f>C25-I28</f>
        <v>4.0141669290265165</v>
      </c>
      <c r="J25" s="54"/>
      <c r="M25" t="s">
        <v>38</v>
      </c>
      <c r="N25" t="s">
        <v>37</v>
      </c>
      <c r="AA25" s="61" t="s">
        <v>68</v>
      </c>
      <c r="AB25" s="61"/>
    </row>
    <row r="26" spans="1:31" ht="16.2" x14ac:dyDescent="0.3">
      <c r="A26" s="31"/>
      <c r="B26" s="25" t="s">
        <v>36</v>
      </c>
      <c r="C26" s="33">
        <f>AVERAGE(J4,J5,J8,J9,J12,J13,J16,J17)</f>
        <v>1.9768874185588052</v>
      </c>
      <c r="D26" s="23">
        <f t="shared" si="4"/>
        <v>5.9910543475853251</v>
      </c>
      <c r="G26" s="40" t="s">
        <v>13</v>
      </c>
      <c r="H26" s="48" t="s">
        <v>4</v>
      </c>
      <c r="I26" s="45">
        <f>C27-I28</f>
        <v>-1.9523322228064472</v>
      </c>
      <c r="J26" s="54"/>
      <c r="M26">
        <f>($J$4+$J$5+$J$6+$J$7)/4</f>
        <v>4.3066591742124185</v>
      </c>
      <c r="N26">
        <f>($J$8+$J$9+$J$10+$J$11)/4</f>
        <v>1.6708288160216447</v>
      </c>
      <c r="AA26" s="58" t="s">
        <v>69</v>
      </c>
      <c r="AB26" s="58">
        <v>0.88030139861272338</v>
      </c>
    </row>
    <row r="27" spans="1:31" ht="16.2" x14ac:dyDescent="0.3">
      <c r="A27" s="30" t="s">
        <v>13</v>
      </c>
      <c r="B27" s="25" t="s">
        <v>37</v>
      </c>
      <c r="C27" s="34">
        <f>AVERAGE(J8,J9,J10,J11,J16,J17,J18,J19)</f>
        <v>4.0387221247788778</v>
      </c>
      <c r="D27" s="23">
        <f t="shared" si="4"/>
        <v>5.9910543475853251</v>
      </c>
      <c r="G27" s="40" t="s">
        <v>15</v>
      </c>
      <c r="H27" s="48" t="s">
        <v>4</v>
      </c>
      <c r="I27" s="45">
        <f>C29-I28</f>
        <v>3.0023103524682915</v>
      </c>
      <c r="J27" s="54"/>
      <c r="M27">
        <f>($J$12+$J$13+$J$14+$J$15)/4</f>
        <v>11.580113966571123</v>
      </c>
      <c r="N27">
        <f>($J$16+$J$17+$J$18+$J$19)/4</f>
        <v>6.4066154335361105</v>
      </c>
      <c r="AA27" s="58" t="s">
        <v>70</v>
      </c>
      <c r="AB27" s="58">
        <v>0.77493055239951691</v>
      </c>
    </row>
    <row r="28" spans="1:31" ht="16.2" x14ac:dyDescent="0.3">
      <c r="A28" s="31"/>
      <c r="B28" s="25" t="s">
        <v>38</v>
      </c>
      <c r="C28" s="32">
        <f>AVERAGE(J4,J5,J6,J7,J12,J13,J14,J15)</f>
        <v>7.9433865703917714</v>
      </c>
      <c r="D28" s="23">
        <f t="shared" si="4"/>
        <v>5.9910543475853251</v>
      </c>
      <c r="G28" s="41" t="s">
        <v>32</v>
      </c>
      <c r="H28" s="49"/>
      <c r="I28" s="46">
        <f>C31</f>
        <v>5.9910543475853251</v>
      </c>
      <c r="J28" s="55"/>
      <c r="AA28" s="58" t="s">
        <v>71</v>
      </c>
      <c r="AB28" s="58">
        <v>0.32479165719855063</v>
      </c>
    </row>
    <row r="29" spans="1:31" ht="16.2" x14ac:dyDescent="0.3">
      <c r="A29" s="30" t="s">
        <v>15</v>
      </c>
      <c r="B29" s="25" t="s">
        <v>39</v>
      </c>
      <c r="C29" s="33">
        <f>AVERAGE(J12,J13,J14,J15,J16,J17,J18,J19)</f>
        <v>8.9933647000536165</v>
      </c>
      <c r="D29" s="23">
        <f t="shared" si="4"/>
        <v>5.9910543475853251</v>
      </c>
      <c r="G29" s="42" t="s">
        <v>44</v>
      </c>
      <c r="H29" s="50"/>
      <c r="I29" s="46">
        <f>SUM(I24:I28)</f>
        <v>13.636906036736383</v>
      </c>
      <c r="J29" s="55"/>
      <c r="M29" t="s">
        <v>38</v>
      </c>
      <c r="N29" t="s">
        <v>37</v>
      </c>
      <c r="AA29" s="58" t="s">
        <v>72</v>
      </c>
      <c r="AB29" s="58">
        <v>9.380458938469765</v>
      </c>
    </row>
    <row r="30" spans="1:31" ht="15.6" thickBot="1" x14ac:dyDescent="0.35">
      <c r="A30" s="31"/>
      <c r="B30" s="25" t="s">
        <v>40</v>
      </c>
      <c r="C30" s="34">
        <f>AVERAGE(J4,J5,J6,J7,J8,J9,J10,J11)</f>
        <v>2.9887439951170318</v>
      </c>
      <c r="D30" s="23">
        <f t="shared" si="4"/>
        <v>5.9910543475853251</v>
      </c>
      <c r="M30">
        <f>($J$4+$J$5+$J$6+$J$7)/4</f>
        <v>4.3066591742124185</v>
      </c>
      <c r="N30">
        <f>($J$8+$J$9+$J$10+$J$11)/4</f>
        <v>1.6708288160216447</v>
      </c>
      <c r="AA30" s="59" t="s">
        <v>73</v>
      </c>
      <c r="AB30" s="59">
        <v>16</v>
      </c>
    </row>
    <row r="31" spans="1:31" x14ac:dyDescent="0.3">
      <c r="A31" s="27" t="s">
        <v>32</v>
      </c>
      <c r="B31" s="56"/>
      <c r="C31" s="57">
        <f>AVERAGE(C23:C30)</f>
        <v>5.9910543475853251</v>
      </c>
      <c r="M31">
        <f>($J$12+$J$13+$J$14+$J$15)/4</f>
        <v>11.580113966571123</v>
      </c>
      <c r="N31">
        <f>($J$16+$J$17+$J$18+$J$19)/4</f>
        <v>6.4066154335361105</v>
      </c>
    </row>
    <row r="32" spans="1:31" ht="15.6" thickBot="1" x14ac:dyDescent="0.35">
      <c r="AA32" t="s">
        <v>74</v>
      </c>
    </row>
    <row r="33" spans="27:35" x14ac:dyDescent="0.3">
      <c r="AA33" s="60"/>
      <c r="AB33" s="60" t="s">
        <v>79</v>
      </c>
      <c r="AC33" s="60" t="s">
        <v>80</v>
      </c>
      <c r="AD33" s="60" t="s">
        <v>81</v>
      </c>
      <c r="AE33" s="60" t="s">
        <v>82</v>
      </c>
      <c r="AF33" s="60" t="s">
        <v>83</v>
      </c>
    </row>
    <row r="34" spans="27:35" x14ac:dyDescent="0.3">
      <c r="AA34" s="58" t="s">
        <v>75</v>
      </c>
      <c r="AB34" s="58">
        <v>10</v>
      </c>
      <c r="AC34" s="58">
        <v>1514.831810652717</v>
      </c>
      <c r="AD34" s="58">
        <v>151.48318106527171</v>
      </c>
      <c r="AE34" s="58">
        <v>1.7215365316377433</v>
      </c>
      <c r="AF34" s="58">
        <v>0.28532211761110404</v>
      </c>
    </row>
    <row r="35" spans="27:35" x14ac:dyDescent="0.3">
      <c r="AA35" s="58" t="s">
        <v>76</v>
      </c>
      <c r="AB35" s="58">
        <v>5</v>
      </c>
      <c r="AC35" s="58">
        <v>439.9650494815865</v>
      </c>
      <c r="AD35" s="58">
        <v>87.993009896317304</v>
      </c>
      <c r="AE35" s="58"/>
      <c r="AF35" s="58"/>
    </row>
    <row r="36" spans="27:35" ht="15.6" thickBot="1" x14ac:dyDescent="0.35">
      <c r="AA36" s="59" t="s">
        <v>77</v>
      </c>
      <c r="AB36" s="59">
        <v>15</v>
      </c>
      <c r="AC36" s="59">
        <v>1954.7968601343034</v>
      </c>
      <c r="AD36" s="59"/>
      <c r="AE36" s="59"/>
      <c r="AF36" s="59"/>
    </row>
    <row r="37" spans="27:35" ht="15.6" thickBot="1" x14ac:dyDescent="0.35"/>
    <row r="38" spans="27:35" x14ac:dyDescent="0.3">
      <c r="AA38" s="60"/>
      <c r="AB38" s="60" t="s">
        <v>84</v>
      </c>
      <c r="AC38" s="60" t="s">
        <v>72</v>
      </c>
      <c r="AD38" s="60" t="s">
        <v>85</v>
      </c>
      <c r="AE38" s="60" t="s">
        <v>86</v>
      </c>
      <c r="AF38" s="60" t="s">
        <v>87</v>
      </c>
      <c r="AG38" s="60" t="s">
        <v>88</v>
      </c>
      <c r="AH38" s="60" t="s">
        <v>89</v>
      </c>
      <c r="AI38" s="60" t="s">
        <v>90</v>
      </c>
    </row>
    <row r="39" spans="27:35" x14ac:dyDescent="0.3">
      <c r="AA39" s="58" t="s">
        <v>78</v>
      </c>
      <c r="AB39" s="58">
        <v>5.9910543475853233</v>
      </c>
      <c r="AC39" s="58">
        <v>2.3451147346174412</v>
      </c>
      <c r="AD39" s="58">
        <v>2.5546956228402378</v>
      </c>
      <c r="AE39" s="58">
        <v>5.0974153101968851E-2</v>
      </c>
      <c r="AF39" s="58">
        <v>-3.725499170534885E-2</v>
      </c>
      <c r="AG39" s="58">
        <v>12.019363686875995</v>
      </c>
      <c r="AH39" s="58">
        <v>-3.725499170534885E-2</v>
      </c>
      <c r="AI39" s="58">
        <v>12.019363686875995</v>
      </c>
    </row>
    <row r="40" spans="27:35" x14ac:dyDescent="0.3">
      <c r="AA40" s="58" t="s">
        <v>8</v>
      </c>
      <c r="AB40" s="58">
        <v>2.5817066304627012</v>
      </c>
      <c r="AC40" s="58">
        <v>2.3451147346174412</v>
      </c>
      <c r="AD40" s="58">
        <v>1.100887130319385</v>
      </c>
      <c r="AE40" s="58">
        <v>0.32109943719317802</v>
      </c>
      <c r="AF40" s="58">
        <v>-3.4466027088279709</v>
      </c>
      <c r="AG40" s="58">
        <v>8.6100159697533734</v>
      </c>
      <c r="AH40" s="58">
        <v>-3.4466027088279709</v>
      </c>
      <c r="AI40" s="58">
        <v>8.6100159697533734</v>
      </c>
    </row>
    <row r="41" spans="27:35" x14ac:dyDescent="0.3">
      <c r="AA41" s="58" t="s">
        <v>10</v>
      </c>
      <c r="AB41" s="58">
        <v>4.0141669290265183</v>
      </c>
      <c r="AC41" s="58">
        <v>2.3451147346174412</v>
      </c>
      <c r="AD41" s="58">
        <v>1.7117145143354147</v>
      </c>
      <c r="AE41" s="58">
        <v>0.14763041955522668</v>
      </c>
      <c r="AF41" s="58">
        <v>-2.0141424102641539</v>
      </c>
      <c r="AG41" s="58">
        <v>10.042476268317191</v>
      </c>
      <c r="AH41" s="58">
        <v>-2.0141424102641539</v>
      </c>
      <c r="AI41" s="58">
        <v>10.042476268317191</v>
      </c>
    </row>
    <row r="42" spans="27:35" x14ac:dyDescent="0.3">
      <c r="AA42" s="58" t="s">
        <v>12</v>
      </c>
      <c r="AB42" s="58">
        <v>-1.9523322228064459</v>
      </c>
      <c r="AC42" s="58">
        <v>2.3451147346174412</v>
      </c>
      <c r="AD42" s="58">
        <v>-0.83251032198428021</v>
      </c>
      <c r="AE42" s="58">
        <v>0.44305501506302736</v>
      </c>
      <c r="AF42" s="58">
        <v>-7.9806415620971176</v>
      </c>
      <c r="AG42" s="58">
        <v>4.0759771164842267</v>
      </c>
      <c r="AH42" s="58">
        <v>-7.9806415620971176</v>
      </c>
      <c r="AI42" s="58">
        <v>4.0759771164842267</v>
      </c>
    </row>
    <row r="43" spans="27:35" x14ac:dyDescent="0.3">
      <c r="AA43" s="58" t="s">
        <v>14</v>
      </c>
      <c r="AB43" s="58">
        <v>3.0023103524682933</v>
      </c>
      <c r="AC43" s="58">
        <v>2.3451147346174412</v>
      </c>
      <c r="AD43" s="58">
        <v>1.2802402834068842</v>
      </c>
      <c r="AE43" s="58">
        <v>0.25663605994443012</v>
      </c>
      <c r="AF43" s="58">
        <v>-3.0259989868223789</v>
      </c>
      <c r="AG43" s="58">
        <v>9.0306196917589645</v>
      </c>
      <c r="AH43" s="58">
        <v>-3.0259989868223789</v>
      </c>
      <c r="AI43" s="58">
        <v>9.0306196917589645</v>
      </c>
    </row>
    <row r="44" spans="27:35" x14ac:dyDescent="0.3">
      <c r="AA44" s="58" t="s">
        <v>47</v>
      </c>
      <c r="AB44" s="58">
        <v>-2.1398934797857159</v>
      </c>
      <c r="AC44" s="58">
        <v>2.3451147346174412</v>
      </c>
      <c r="AD44" s="58">
        <v>-0.91248988725270064</v>
      </c>
      <c r="AE44" s="58">
        <v>0.40336254471909438</v>
      </c>
      <c r="AF44" s="58">
        <v>-8.168202819076388</v>
      </c>
      <c r="AG44" s="58">
        <v>3.8884158595049563</v>
      </c>
      <c r="AH44" s="58">
        <v>-8.168202819076388</v>
      </c>
      <c r="AI44" s="58">
        <v>3.8884158595049563</v>
      </c>
    </row>
    <row r="45" spans="27:35" x14ac:dyDescent="0.3">
      <c r="AA45" s="58" t="s">
        <v>49</v>
      </c>
      <c r="AB45" s="58">
        <v>4.4242173722205216</v>
      </c>
      <c r="AC45" s="58">
        <v>2.3451147346174412</v>
      </c>
      <c r="AD45" s="58">
        <v>1.8865675554856145</v>
      </c>
      <c r="AE45" s="58">
        <v>0.11787835344937908</v>
      </c>
      <c r="AF45" s="58">
        <v>-1.6040919670701506</v>
      </c>
      <c r="AG45" s="58">
        <v>10.452526711511194</v>
      </c>
      <c r="AH45" s="58">
        <v>-1.6040919670701506</v>
      </c>
      <c r="AI45" s="58">
        <v>10.452526711511194</v>
      </c>
    </row>
    <row r="46" spans="27:35" x14ac:dyDescent="0.3">
      <c r="AA46" s="58" t="s">
        <v>51</v>
      </c>
      <c r="AB46" s="58">
        <v>-5.5875725119581503</v>
      </c>
      <c r="AC46" s="58">
        <v>2.3451147346174412</v>
      </c>
      <c r="AD46" s="58">
        <v>-2.3826435566145769</v>
      </c>
      <c r="AE46" s="58">
        <v>6.2958471340582467E-2</v>
      </c>
      <c r="AF46" s="58">
        <v>-11.615881851248822</v>
      </c>
      <c r="AG46" s="58">
        <v>0.44073682733252184</v>
      </c>
      <c r="AH46" s="58">
        <v>-11.615881851248822</v>
      </c>
      <c r="AI46" s="58">
        <v>0.44073682733252184</v>
      </c>
    </row>
    <row r="47" spans="27:35" x14ac:dyDescent="0.3">
      <c r="AA47" s="58" t="s">
        <v>53</v>
      </c>
      <c r="AB47" s="58">
        <v>1.7529842000102769</v>
      </c>
      <c r="AC47" s="58">
        <v>2.3451147346174412</v>
      </c>
      <c r="AD47" s="58">
        <v>0.74750466326170661</v>
      </c>
      <c r="AE47" s="58">
        <v>0.48840155582216976</v>
      </c>
      <c r="AF47" s="58">
        <v>-4.2753251392803957</v>
      </c>
      <c r="AG47" s="58">
        <v>7.7812935393009486</v>
      </c>
      <c r="AH47" s="58">
        <v>-4.2753251392803957</v>
      </c>
      <c r="AI47" s="58">
        <v>7.7812935393009486</v>
      </c>
    </row>
    <row r="48" spans="27:35" x14ac:dyDescent="0.3">
      <c r="AA48" s="58" t="s">
        <v>55</v>
      </c>
      <c r="AB48" s="58">
        <v>0.47278506371140638</v>
      </c>
      <c r="AC48" s="58">
        <v>2.3451147346174412</v>
      </c>
      <c r="AD48" s="58">
        <v>0.20160423570428498</v>
      </c>
      <c r="AE48" s="58">
        <v>0.84817155390451915</v>
      </c>
      <c r="AF48" s="58">
        <v>-5.5555242755792662</v>
      </c>
      <c r="AG48" s="58">
        <v>6.5010944030020781</v>
      </c>
      <c r="AH48" s="58">
        <v>-5.5555242755792662</v>
      </c>
      <c r="AI48" s="58">
        <v>6.5010944030020781</v>
      </c>
    </row>
    <row r="49" spans="27:35" ht="15.6" thickBot="1" x14ac:dyDescent="0.35">
      <c r="AA49" s="59" t="s">
        <v>57</v>
      </c>
      <c r="AB49" s="59">
        <v>-0.63441704371106089</v>
      </c>
      <c r="AC49" s="59">
        <v>2.3451147346174412</v>
      </c>
      <c r="AD49" s="59">
        <v>-0.27052708097651068</v>
      </c>
      <c r="AE49" s="59">
        <v>0.7975665790608506</v>
      </c>
      <c r="AF49" s="59">
        <v>-6.6627263830017327</v>
      </c>
      <c r="AG49" s="59">
        <v>5.3938922955796116</v>
      </c>
      <c r="AH49" s="59">
        <v>-6.6627263830017327</v>
      </c>
      <c r="AI49" s="59">
        <v>5.3938922955796116</v>
      </c>
    </row>
  </sheetData>
  <mergeCells count="19">
    <mergeCell ref="I27:J27"/>
    <mergeCell ref="I28:J28"/>
    <mergeCell ref="I29:J29"/>
    <mergeCell ref="M2:N2"/>
    <mergeCell ref="P2:Q2"/>
    <mergeCell ref="H22:J22"/>
    <mergeCell ref="I23:J23"/>
    <mergeCell ref="G28:H28"/>
    <mergeCell ref="G29:H29"/>
    <mergeCell ref="G22:G23"/>
    <mergeCell ref="I24:J24"/>
    <mergeCell ref="I25:J25"/>
    <mergeCell ref="I26:J26"/>
    <mergeCell ref="A23:A24"/>
    <mergeCell ref="A25:A26"/>
    <mergeCell ref="A27:A28"/>
    <mergeCell ref="A29:A30"/>
    <mergeCell ref="A31:B31"/>
    <mergeCell ref="F1:G1"/>
  </mergeCells>
  <phoneticPr fontId="1" type="noConversion"/>
  <pageMargins left="0.7" right="0.7" top="0.75" bottom="0.75" header="0.3" footer="0.3"/>
  <pageSetup orientation="portrait" r:id="rId1"/>
  <ignoredErrors>
    <ignoredError sqref="H4:H19 I4:I19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75C4-9076-4E5D-AFE7-856376035933}">
  <dimension ref="A1:V36"/>
  <sheetViews>
    <sheetView workbookViewId="0">
      <selection activeCell="F18" sqref="F18"/>
    </sheetView>
  </sheetViews>
  <sheetFormatPr defaultRowHeight="15" x14ac:dyDescent="0.3"/>
  <cols>
    <col min="2" max="2" width="12.75" bestFit="1" customWidth="1"/>
    <col min="5" max="5" width="12.75" bestFit="1" customWidth="1"/>
    <col min="6" max="8" width="13.625" bestFit="1" customWidth="1"/>
    <col min="9" max="9" width="17.375" bestFit="1" customWidth="1"/>
    <col min="13" max="13" width="10" bestFit="1" customWidth="1"/>
    <col min="15" max="15" width="14" bestFit="1" customWidth="1"/>
    <col min="19" max="19" width="9.25" bestFit="1" customWidth="1"/>
    <col min="20" max="20" width="12.75" bestFit="1" customWidth="1"/>
    <col min="21" max="21" width="9.875" bestFit="1" customWidth="1"/>
  </cols>
  <sheetData>
    <row r="1" spans="1:22" x14ac:dyDescent="0.3">
      <c r="A1" s="72"/>
      <c r="B1" s="75"/>
      <c r="C1" s="75"/>
      <c r="D1" s="75"/>
      <c r="E1" s="56" t="s">
        <v>124</v>
      </c>
      <c r="F1" s="56"/>
      <c r="G1" s="56"/>
      <c r="H1" s="81"/>
      <c r="S1" s="88" t="s">
        <v>6</v>
      </c>
      <c r="T1" s="6" t="s">
        <v>120</v>
      </c>
      <c r="U1" s="6" t="s">
        <v>121</v>
      </c>
      <c r="V1" s="6" t="s">
        <v>122</v>
      </c>
    </row>
    <row r="2" spans="1:22" x14ac:dyDescent="0.3">
      <c r="A2" s="88" t="s">
        <v>6</v>
      </c>
      <c r="B2" s="6" t="s">
        <v>120</v>
      </c>
      <c r="C2" s="6" t="s">
        <v>121</v>
      </c>
      <c r="D2" s="6" t="s">
        <v>122</v>
      </c>
      <c r="E2" s="6">
        <v>1</v>
      </c>
      <c r="F2" s="6">
        <v>2</v>
      </c>
      <c r="G2" s="6">
        <v>3</v>
      </c>
      <c r="H2" s="89" t="s">
        <v>123</v>
      </c>
      <c r="I2" s="95" t="s">
        <v>125</v>
      </c>
      <c r="L2" s="67" t="s">
        <v>65</v>
      </c>
      <c r="M2" s="68"/>
      <c r="N2" s="3"/>
      <c r="O2" s="69" t="s">
        <v>66</v>
      </c>
      <c r="P2" s="69"/>
      <c r="S2" s="90">
        <v>1</v>
      </c>
      <c r="T2" s="91">
        <v>80</v>
      </c>
      <c r="U2" s="91">
        <v>50</v>
      </c>
      <c r="V2" s="91">
        <v>5</v>
      </c>
    </row>
    <row r="3" spans="1:22" x14ac:dyDescent="0.3">
      <c r="A3" s="90">
        <v>1</v>
      </c>
      <c r="B3" s="91">
        <v>-1</v>
      </c>
      <c r="C3" s="91">
        <v>-1</v>
      </c>
      <c r="D3" s="91">
        <v>-1</v>
      </c>
      <c r="E3" s="91">
        <v>61.43</v>
      </c>
      <c r="F3" s="91">
        <v>58.58</v>
      </c>
      <c r="G3" s="91">
        <v>57.07</v>
      </c>
      <c r="H3" s="92">
        <v>59.03</v>
      </c>
      <c r="I3" s="96">
        <f>_xlfn.VAR.S(E3:G3)</f>
        <v>4.9020333333333328</v>
      </c>
      <c r="L3" s="70" t="s">
        <v>132</v>
      </c>
      <c r="M3" s="71">
        <f>SUMPRODUCT(B3:B10,H3:H10)/4</f>
        <v>21.469999999999995</v>
      </c>
      <c r="N3" s="3"/>
      <c r="O3" s="70" t="s">
        <v>135</v>
      </c>
      <c r="P3" s="71">
        <f>B34*2</f>
        <v>2.1649999999999947</v>
      </c>
      <c r="S3" s="88">
        <v>2</v>
      </c>
      <c r="T3" s="6">
        <v>120</v>
      </c>
      <c r="U3" s="6">
        <v>50</v>
      </c>
      <c r="V3" s="6">
        <v>5</v>
      </c>
    </row>
    <row r="4" spans="1:22" x14ac:dyDescent="0.3">
      <c r="A4" s="88">
        <v>2</v>
      </c>
      <c r="B4" s="6">
        <v>1</v>
      </c>
      <c r="C4" s="6">
        <v>-1</v>
      </c>
      <c r="D4" s="6">
        <v>-1</v>
      </c>
      <c r="E4" s="6">
        <v>75.62</v>
      </c>
      <c r="F4" s="6">
        <v>77.569999999999993</v>
      </c>
      <c r="G4" s="6">
        <v>75.75</v>
      </c>
      <c r="H4" s="89">
        <v>76.31</v>
      </c>
      <c r="I4" s="96">
        <f t="shared" ref="I4:I10" si="0">_xlfn.VAR.S(E4:G4)</f>
        <v>1.1886333333333217</v>
      </c>
      <c r="L4" s="70" t="s">
        <v>133</v>
      </c>
      <c r="M4" s="71">
        <f>SUMPRODUCT(C3:C10,H3:H10)/4</f>
        <v>1.1049999999999969</v>
      </c>
      <c r="N4" s="3"/>
      <c r="O4" s="70" t="s">
        <v>136</v>
      </c>
      <c r="P4" s="71">
        <f t="shared" ref="P4:P5" si="1">B35*2</f>
        <v>1.5599999999999994</v>
      </c>
      <c r="S4" s="88">
        <v>3</v>
      </c>
      <c r="T4" s="6">
        <v>80</v>
      </c>
      <c r="U4" s="6">
        <v>70</v>
      </c>
      <c r="V4" s="6">
        <v>5</v>
      </c>
    </row>
    <row r="5" spans="1:22" x14ac:dyDescent="0.3">
      <c r="A5" s="88">
        <v>3</v>
      </c>
      <c r="B5" s="6">
        <v>-1</v>
      </c>
      <c r="C5" s="6">
        <v>1</v>
      </c>
      <c r="D5" s="6">
        <v>-1</v>
      </c>
      <c r="E5" s="6">
        <v>27.51</v>
      </c>
      <c r="F5" s="6">
        <v>34.03</v>
      </c>
      <c r="G5" s="6">
        <v>25.07</v>
      </c>
      <c r="H5" s="89">
        <v>28.87</v>
      </c>
      <c r="I5" s="96">
        <f t="shared" si="0"/>
        <v>21.457599999999502</v>
      </c>
      <c r="J5" s="4"/>
      <c r="L5" s="70" t="s">
        <v>134</v>
      </c>
      <c r="M5" s="71">
        <f>SUMPRODUCT(D3:D10,H3:H10)/4</f>
        <v>-8.07</v>
      </c>
      <c r="N5" s="3"/>
      <c r="O5" s="70" t="s">
        <v>137</v>
      </c>
      <c r="P5" s="71">
        <f t="shared" si="1"/>
        <v>28.635000000000005</v>
      </c>
      <c r="S5" s="88">
        <v>4</v>
      </c>
      <c r="T5" s="6">
        <v>120</v>
      </c>
      <c r="U5" s="6">
        <v>70</v>
      </c>
      <c r="V5" s="6">
        <v>5</v>
      </c>
    </row>
    <row r="6" spans="1:22" x14ac:dyDescent="0.3">
      <c r="A6" s="88">
        <v>4</v>
      </c>
      <c r="B6" s="6">
        <v>1</v>
      </c>
      <c r="C6" s="6">
        <v>1</v>
      </c>
      <c r="D6" s="6">
        <v>-1</v>
      </c>
      <c r="E6" s="6">
        <v>51.37</v>
      </c>
      <c r="F6" s="6">
        <v>48.49</v>
      </c>
      <c r="G6" s="6">
        <v>54.37</v>
      </c>
      <c r="H6" s="89">
        <v>51.41</v>
      </c>
      <c r="I6" s="96">
        <f t="shared" si="0"/>
        <v>8.6447999999999858</v>
      </c>
      <c r="L6" s="66"/>
      <c r="M6" s="66"/>
      <c r="N6" s="66"/>
      <c r="S6" s="88">
        <v>5</v>
      </c>
      <c r="T6" s="6">
        <v>80</v>
      </c>
      <c r="U6" s="6">
        <v>50</v>
      </c>
      <c r="V6" s="6">
        <v>15</v>
      </c>
    </row>
    <row r="7" spans="1:22" x14ac:dyDescent="0.3">
      <c r="A7" s="88">
        <v>5</v>
      </c>
      <c r="B7" s="6">
        <v>-1</v>
      </c>
      <c r="C7" s="6">
        <v>-1</v>
      </c>
      <c r="D7" s="6">
        <v>1</v>
      </c>
      <c r="E7" s="6">
        <v>24.8</v>
      </c>
      <c r="F7" s="6">
        <v>20.69</v>
      </c>
      <c r="G7" s="6">
        <v>15.41</v>
      </c>
      <c r="H7" s="89">
        <v>20.3</v>
      </c>
      <c r="I7" s="96">
        <f t="shared" si="0"/>
        <v>22.157100000000014</v>
      </c>
      <c r="L7" s="66"/>
      <c r="M7" s="66"/>
      <c r="N7" s="66"/>
      <c r="S7" s="88">
        <v>6</v>
      </c>
      <c r="T7" s="6">
        <v>120</v>
      </c>
      <c r="U7" s="6">
        <v>50</v>
      </c>
      <c r="V7" s="6">
        <v>15</v>
      </c>
    </row>
    <row r="8" spans="1:22" x14ac:dyDescent="0.3">
      <c r="A8" s="88">
        <v>6</v>
      </c>
      <c r="B8" s="6">
        <v>1</v>
      </c>
      <c r="C8" s="6">
        <v>-1</v>
      </c>
      <c r="D8" s="6">
        <v>1</v>
      </c>
      <c r="E8" s="6">
        <v>43.58</v>
      </c>
      <c r="F8" s="6">
        <v>44.31</v>
      </c>
      <c r="G8" s="6">
        <v>36.99</v>
      </c>
      <c r="H8" s="89">
        <v>41.63</v>
      </c>
      <c r="I8" s="96">
        <f t="shared" si="0"/>
        <v>16.257233333333328</v>
      </c>
      <c r="N8" s="66"/>
      <c r="S8" s="88">
        <v>7</v>
      </c>
      <c r="T8" s="6">
        <v>80</v>
      </c>
      <c r="U8" s="6">
        <v>70</v>
      </c>
      <c r="V8" s="6">
        <v>15</v>
      </c>
    </row>
    <row r="9" spans="1:22" x14ac:dyDescent="0.3">
      <c r="A9" s="88">
        <v>7</v>
      </c>
      <c r="B9" s="6">
        <v>-1</v>
      </c>
      <c r="C9" s="6">
        <v>1</v>
      </c>
      <c r="D9" s="6">
        <v>1</v>
      </c>
      <c r="E9" s="6">
        <v>45.2</v>
      </c>
      <c r="F9" s="6">
        <v>49.53</v>
      </c>
      <c r="G9" s="6">
        <v>50.29</v>
      </c>
      <c r="H9" s="89">
        <v>48.34</v>
      </c>
      <c r="I9" s="96">
        <f t="shared" si="0"/>
        <v>7.5390999999999906</v>
      </c>
      <c r="S9" s="93">
        <v>8</v>
      </c>
      <c r="T9" s="7">
        <v>120</v>
      </c>
      <c r="U9" s="7">
        <v>70</v>
      </c>
      <c r="V9" s="7">
        <v>15</v>
      </c>
    </row>
    <row r="10" spans="1:22" x14ac:dyDescent="0.3">
      <c r="A10" s="93">
        <v>8</v>
      </c>
      <c r="B10" s="7">
        <v>1</v>
      </c>
      <c r="C10" s="7">
        <v>1</v>
      </c>
      <c r="D10" s="7">
        <v>1</v>
      </c>
      <c r="E10" s="7">
        <v>70.510000000000005</v>
      </c>
      <c r="F10" s="7">
        <v>74</v>
      </c>
      <c r="G10" s="7">
        <v>74.680000000000007</v>
      </c>
      <c r="H10" s="94">
        <v>73.069999999999993</v>
      </c>
      <c r="I10" s="96">
        <f t="shared" si="0"/>
        <v>5.0052333333333312</v>
      </c>
    </row>
    <row r="11" spans="1:22" x14ac:dyDescent="0.3">
      <c r="I11" s="97">
        <f>AVERAGE(I3:I10)</f>
        <v>10.893966666666602</v>
      </c>
    </row>
    <row r="14" spans="1:22" x14ac:dyDescent="0.3">
      <c r="A14" t="s">
        <v>67</v>
      </c>
      <c r="P14" s="6" t="s">
        <v>120</v>
      </c>
      <c r="Q14" s="6" t="s">
        <v>121</v>
      </c>
      <c r="R14" s="6" t="s">
        <v>122</v>
      </c>
      <c r="S14" s="21" t="s">
        <v>127</v>
      </c>
      <c r="T14" s="21" t="s">
        <v>129</v>
      </c>
      <c r="U14" s="21" t="s">
        <v>131</v>
      </c>
    </row>
    <row r="15" spans="1:22" ht="15.6" thickBot="1" x14ac:dyDescent="0.35">
      <c r="P15" s="91">
        <v>-1</v>
      </c>
      <c r="Q15" s="91">
        <v>-1</v>
      </c>
      <c r="R15" s="91">
        <v>-1</v>
      </c>
      <c r="S15">
        <f>P15*Q15</f>
        <v>1</v>
      </c>
      <c r="T15">
        <f>P15*R15</f>
        <v>1</v>
      </c>
      <c r="U15">
        <f>Q15*R15</f>
        <v>1</v>
      </c>
    </row>
    <row r="16" spans="1:22" x14ac:dyDescent="0.3">
      <c r="A16" s="61" t="s">
        <v>68</v>
      </c>
      <c r="B16" s="61"/>
      <c r="P16" s="6">
        <v>1</v>
      </c>
      <c r="Q16" s="6">
        <v>-1</v>
      </c>
      <c r="R16" s="6">
        <v>-1</v>
      </c>
      <c r="S16">
        <f t="shared" ref="S16:S22" si="2">P16*Q16</f>
        <v>-1</v>
      </c>
      <c r="T16">
        <f t="shared" ref="T16:T22" si="3">P16*R16</f>
        <v>-1</v>
      </c>
      <c r="U16">
        <f t="shared" ref="U16:U22" si="4">Q16*R16</f>
        <v>1</v>
      </c>
    </row>
    <row r="17" spans="1:21" x14ac:dyDescent="0.3">
      <c r="A17" s="58" t="s">
        <v>69</v>
      </c>
      <c r="B17" s="58">
        <v>0.99992018584973774</v>
      </c>
      <c r="P17" s="6">
        <v>-1</v>
      </c>
      <c r="Q17" s="6">
        <v>1</v>
      </c>
      <c r="R17" s="6">
        <v>-1</v>
      </c>
      <c r="S17">
        <f t="shared" si="2"/>
        <v>-1</v>
      </c>
      <c r="T17">
        <f t="shared" si="3"/>
        <v>1</v>
      </c>
      <c r="U17">
        <f t="shared" si="4"/>
        <v>-1</v>
      </c>
    </row>
    <row r="18" spans="1:21" x14ac:dyDescent="0.3">
      <c r="A18" s="58" t="s">
        <v>70</v>
      </c>
      <c r="B18" s="58">
        <v>0.99984037806977399</v>
      </c>
      <c r="P18" s="6">
        <v>1</v>
      </c>
      <c r="Q18" s="6">
        <v>1</v>
      </c>
      <c r="R18" s="6">
        <v>-1</v>
      </c>
      <c r="S18">
        <f t="shared" si="2"/>
        <v>1</v>
      </c>
      <c r="T18">
        <f t="shared" si="3"/>
        <v>-1</v>
      </c>
      <c r="U18">
        <f t="shared" si="4"/>
        <v>-1</v>
      </c>
    </row>
    <row r="19" spans="1:21" x14ac:dyDescent="0.3">
      <c r="A19" s="58" t="s">
        <v>71</v>
      </c>
      <c r="B19" s="58">
        <v>0.9988826464884184</v>
      </c>
      <c r="P19" s="6">
        <v>-1</v>
      </c>
      <c r="Q19" s="6">
        <v>-1</v>
      </c>
      <c r="R19" s="6">
        <v>1</v>
      </c>
      <c r="S19">
        <f t="shared" si="2"/>
        <v>1</v>
      </c>
      <c r="T19">
        <f t="shared" si="3"/>
        <v>-1</v>
      </c>
      <c r="U19">
        <f t="shared" si="4"/>
        <v>-1</v>
      </c>
    </row>
    <row r="20" spans="1:21" x14ac:dyDescent="0.3">
      <c r="A20" s="58" t="s">
        <v>72</v>
      </c>
      <c r="B20" s="58">
        <v>0.6576093065034847</v>
      </c>
      <c r="P20" s="6">
        <v>1</v>
      </c>
      <c r="Q20" s="6">
        <v>-1</v>
      </c>
      <c r="R20" s="6">
        <v>1</v>
      </c>
      <c r="S20">
        <f t="shared" si="2"/>
        <v>-1</v>
      </c>
      <c r="T20">
        <f t="shared" si="3"/>
        <v>1</v>
      </c>
      <c r="U20">
        <f t="shared" si="4"/>
        <v>-1</v>
      </c>
    </row>
    <row r="21" spans="1:21" ht="15.6" thickBot="1" x14ac:dyDescent="0.35">
      <c r="A21" s="59" t="s">
        <v>73</v>
      </c>
      <c r="B21" s="59">
        <v>8</v>
      </c>
      <c r="P21" s="6">
        <v>-1</v>
      </c>
      <c r="Q21" s="6">
        <v>1</v>
      </c>
      <c r="R21" s="6">
        <v>1</v>
      </c>
      <c r="S21">
        <f t="shared" si="2"/>
        <v>-1</v>
      </c>
      <c r="T21">
        <f t="shared" si="3"/>
        <v>-1</v>
      </c>
      <c r="U21">
        <f t="shared" si="4"/>
        <v>1</v>
      </c>
    </row>
    <row r="22" spans="1:21" x14ac:dyDescent="0.3">
      <c r="P22" s="7">
        <v>1</v>
      </c>
      <c r="Q22" s="7">
        <v>1</v>
      </c>
      <c r="R22" s="7">
        <v>1</v>
      </c>
      <c r="S22">
        <f t="shared" si="2"/>
        <v>1</v>
      </c>
      <c r="T22">
        <f t="shared" si="3"/>
        <v>1</v>
      </c>
      <c r="U22">
        <f t="shared" si="4"/>
        <v>1</v>
      </c>
    </row>
    <row r="23" spans="1:21" ht="15.6" thickBot="1" x14ac:dyDescent="0.35">
      <c r="A23" t="s">
        <v>74</v>
      </c>
    </row>
    <row r="24" spans="1:21" x14ac:dyDescent="0.3">
      <c r="A24" s="60"/>
      <c r="B24" s="60" t="s">
        <v>79</v>
      </c>
      <c r="C24" s="60" t="s">
        <v>80</v>
      </c>
      <c r="D24" s="60" t="s">
        <v>81</v>
      </c>
      <c r="E24" s="60" t="s">
        <v>82</v>
      </c>
      <c r="F24" s="60" t="s">
        <v>83</v>
      </c>
    </row>
    <row r="25" spans="1:21" x14ac:dyDescent="0.3">
      <c r="A25" s="58" t="s">
        <v>75</v>
      </c>
      <c r="B25" s="58">
        <v>6</v>
      </c>
      <c r="C25" s="58">
        <v>2708.7817500000001</v>
      </c>
      <c r="D25" s="58">
        <v>451.46362500000004</v>
      </c>
      <c r="E25" s="58">
        <v>1043.9672216441352</v>
      </c>
      <c r="F25" s="58">
        <v>2.3686524163735331E-2</v>
      </c>
    </row>
    <row r="26" spans="1:21" x14ac:dyDescent="0.3">
      <c r="A26" s="58" t="s">
        <v>76</v>
      </c>
      <c r="B26" s="58">
        <v>1</v>
      </c>
      <c r="C26" s="58">
        <v>0.43244999999999406</v>
      </c>
      <c r="D26" s="58">
        <v>0.43244999999999406</v>
      </c>
      <c r="E26" s="58"/>
      <c r="F26" s="58"/>
    </row>
    <row r="27" spans="1:21" ht="15.6" thickBot="1" x14ac:dyDescent="0.35">
      <c r="A27" s="59" t="s">
        <v>77</v>
      </c>
      <c r="B27" s="59">
        <v>7</v>
      </c>
      <c r="C27" s="59">
        <v>2709.2141999999999</v>
      </c>
      <c r="D27" s="59"/>
      <c r="E27" s="59"/>
      <c r="F27" s="59"/>
    </row>
    <row r="28" spans="1:21" ht="15.6" thickBot="1" x14ac:dyDescent="0.35"/>
    <row r="29" spans="1:21" x14ac:dyDescent="0.3">
      <c r="A29" s="60"/>
      <c r="B29" s="60" t="s">
        <v>84</v>
      </c>
      <c r="C29" s="60" t="s">
        <v>72</v>
      </c>
      <c r="D29" s="60" t="s">
        <v>85</v>
      </c>
      <c r="E29" s="60" t="s">
        <v>86</v>
      </c>
      <c r="F29" s="60" t="s">
        <v>87</v>
      </c>
      <c r="G29" s="60" t="s">
        <v>88</v>
      </c>
      <c r="H29" s="60" t="s">
        <v>89</v>
      </c>
      <c r="I29" s="60" t="s">
        <v>90</v>
      </c>
    </row>
    <row r="30" spans="1:21" x14ac:dyDescent="0.3">
      <c r="A30" s="58" t="s">
        <v>78</v>
      </c>
      <c r="B30" s="98">
        <v>49.87</v>
      </c>
      <c r="C30" s="58">
        <v>0.23249999999999837</v>
      </c>
      <c r="D30" s="58">
        <v>214.49462365591546</v>
      </c>
      <c r="E30" s="58">
        <v>2.9679772349851894E-3</v>
      </c>
      <c r="F30" s="58">
        <v>46.915807398839398</v>
      </c>
      <c r="G30" s="58">
        <v>52.824192601160597</v>
      </c>
      <c r="H30" s="58">
        <v>46.915807398839398</v>
      </c>
      <c r="I30" s="58">
        <v>52.824192601160597</v>
      </c>
    </row>
    <row r="31" spans="1:21" x14ac:dyDescent="0.3">
      <c r="A31" s="58" t="s">
        <v>120</v>
      </c>
      <c r="B31" s="58">
        <v>10.734999999999992</v>
      </c>
      <c r="C31" s="58">
        <v>0.23249999999999837</v>
      </c>
      <c r="D31" s="58">
        <v>46.172043010752979</v>
      </c>
      <c r="E31" s="58">
        <v>1.3785837016706997E-2</v>
      </c>
      <c r="F31" s="58">
        <v>7.7808073988393938</v>
      </c>
      <c r="G31" s="58">
        <v>13.689192601160592</v>
      </c>
      <c r="H31" s="58">
        <v>7.7808073988393938</v>
      </c>
      <c r="I31" s="58">
        <v>13.689192601160592</v>
      </c>
    </row>
    <row r="32" spans="1:21" x14ac:dyDescent="0.3">
      <c r="A32" s="58" t="s">
        <v>121</v>
      </c>
      <c r="B32" s="58">
        <v>0.55249999999999744</v>
      </c>
      <c r="C32" s="58">
        <v>0.23249999999999837</v>
      </c>
      <c r="D32" s="58">
        <v>2.3763440860215108</v>
      </c>
      <c r="E32" s="58">
        <v>0.25357847645989789</v>
      </c>
      <c r="F32" s="58">
        <v>-2.401692601160601</v>
      </c>
      <c r="G32" s="58">
        <v>3.5066926011605961</v>
      </c>
      <c r="H32" s="58">
        <v>-2.401692601160601</v>
      </c>
      <c r="I32" s="58">
        <v>3.5066926011605961</v>
      </c>
    </row>
    <row r="33" spans="1:9" x14ac:dyDescent="0.3">
      <c r="A33" s="58" t="s">
        <v>122</v>
      </c>
      <c r="B33" s="58">
        <v>-4.0350000000000019</v>
      </c>
      <c r="C33" s="58">
        <v>0.23249999999999843</v>
      </c>
      <c r="D33" s="58">
        <v>-17.354838709677544</v>
      </c>
      <c r="E33" s="58">
        <v>3.6642035324412139E-2</v>
      </c>
      <c r="F33" s="58">
        <v>-6.9891926011606014</v>
      </c>
      <c r="G33" s="58">
        <v>-1.0808073988394025</v>
      </c>
      <c r="H33" s="58">
        <v>-6.9891926011606014</v>
      </c>
      <c r="I33" s="58">
        <v>-1.0808073988394025</v>
      </c>
    </row>
    <row r="34" spans="1:9" x14ac:dyDescent="0.3">
      <c r="A34" s="58" t="s">
        <v>126</v>
      </c>
      <c r="B34" s="58">
        <v>1.0824999999999974</v>
      </c>
      <c r="C34" s="58">
        <v>0.23249999999999843</v>
      </c>
      <c r="D34" s="58">
        <v>4.6559139784946435</v>
      </c>
      <c r="E34" s="58">
        <v>0.1346873818553819</v>
      </c>
      <c r="F34" s="58">
        <v>-1.8716926011606021</v>
      </c>
      <c r="G34" s="58">
        <v>4.0366926011605972</v>
      </c>
      <c r="H34" s="58">
        <v>-1.8716926011606021</v>
      </c>
      <c r="I34" s="58">
        <v>4.0366926011605972</v>
      </c>
    </row>
    <row r="35" spans="1:9" x14ac:dyDescent="0.3">
      <c r="A35" s="58" t="s">
        <v>128</v>
      </c>
      <c r="B35" s="58">
        <v>0.77999999999999969</v>
      </c>
      <c r="C35" s="58">
        <v>0.23249999999999837</v>
      </c>
      <c r="D35" s="58">
        <v>3.3548387096774417</v>
      </c>
      <c r="E35" s="58">
        <v>0.18442338214289936</v>
      </c>
      <c r="F35" s="58">
        <v>-2.1741926011605988</v>
      </c>
      <c r="G35" s="58">
        <v>3.7341926011605984</v>
      </c>
      <c r="H35" s="58">
        <v>-2.1741926011605988</v>
      </c>
      <c r="I35" s="58">
        <v>3.7341926011605984</v>
      </c>
    </row>
    <row r="36" spans="1:9" ht="15.6" thickBot="1" x14ac:dyDescent="0.35">
      <c r="A36" s="59" t="s">
        <v>130</v>
      </c>
      <c r="B36" s="59">
        <v>14.317500000000003</v>
      </c>
      <c r="C36" s="59">
        <v>0.23249999999999843</v>
      </c>
      <c r="D36" s="59">
        <v>61.580645161290747</v>
      </c>
      <c r="E36" s="59">
        <v>1.0337076211104777E-2</v>
      </c>
      <c r="F36" s="59">
        <v>11.363307398839403</v>
      </c>
      <c r="G36" s="59">
        <v>17.271692601160602</v>
      </c>
      <c r="H36" s="59">
        <v>11.363307398839403</v>
      </c>
      <c r="I36" s="59">
        <v>17.271692601160602</v>
      </c>
    </row>
  </sheetData>
  <mergeCells count="3">
    <mergeCell ref="E1:G1"/>
    <mergeCell ref="L2:M2"/>
    <mergeCell ref="O2:P2"/>
  </mergeCells>
  <phoneticPr fontId="1" type="noConversion"/>
  <pageMargins left="0.7" right="0.7" top="0.75" bottom="0.75" header="0.3" footer="0.3"/>
  <ignoredErrors>
    <ignoredError sqref="I3:I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Q1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2021-05-17T05:02:48Z</dcterms:modified>
</cp:coreProperties>
</file>