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eis\Desktop\Excel\"/>
    </mc:Choice>
  </mc:AlternateContent>
  <xr:revisionPtr revIDLastSave="0" documentId="13_ncr:1_{6F282AF2-C904-461B-8AA4-62512DBAE3DE}" xr6:coauthVersionLast="36" xr6:coauthVersionMax="36" xr10:uidLastSave="{00000000-0000-0000-0000-000000000000}"/>
  <bookViews>
    <workbookView xWindow="0" yWindow="0" windowWidth="10190" windowHeight="2670" xr2:uid="{C9B03391-4658-4EC3-91C8-D489E0984B96}"/>
  </bookViews>
  <sheets>
    <sheet name="Payroll Sheet" sheetId="1" r:id="rId1"/>
    <sheet name="Data Validation list" sheetId="4" r:id="rId2"/>
    <sheet name="Statutory Contri." sheetId="2" r:id="rId3"/>
    <sheet name="Working Days" sheetId="3" r:id="rId4"/>
    <sheet name="Remarks" sheetId="5" r:id="rId5"/>
  </sheets>
  <definedNames>
    <definedName name="_xlnm._FilterDatabase" localSheetId="3" hidden="1">'Working Days'!$A$1:$D$366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5" i="1" l="1"/>
  <c r="X10" i="1"/>
  <c r="X9" i="1"/>
  <c r="X8" i="1"/>
  <c r="X7" i="1"/>
  <c r="X15" i="1" s="1"/>
  <c r="X6" i="1"/>
  <c r="X5" i="1"/>
  <c r="W10" i="1"/>
  <c r="W9" i="1"/>
  <c r="W8" i="1"/>
  <c r="W7" i="1"/>
  <c r="W6" i="1"/>
  <c r="W5" i="1"/>
  <c r="P3" i="1"/>
  <c r="Q15" i="1"/>
  <c r="U3" i="1"/>
  <c r="U10" i="1"/>
  <c r="U9" i="1"/>
  <c r="U8" i="1"/>
  <c r="U7" i="1"/>
  <c r="U6" i="1"/>
  <c r="U5" i="1"/>
  <c r="L10" i="1" l="1"/>
  <c r="L9" i="1"/>
  <c r="L8" i="1"/>
  <c r="L7" i="1"/>
  <c r="L6" i="1"/>
  <c r="L5" i="1"/>
  <c r="J10" i="1"/>
  <c r="P10" i="1" s="1"/>
  <c r="V10" i="1" s="1"/>
  <c r="J9" i="1"/>
  <c r="P9" i="1" s="1"/>
  <c r="V9" i="1" s="1"/>
  <c r="J8" i="1"/>
  <c r="J7" i="1"/>
  <c r="J6" i="1"/>
  <c r="P6" i="1" s="1"/>
  <c r="V6" i="1" s="1"/>
  <c r="J5" i="1"/>
  <c r="P5" i="1" s="1"/>
  <c r="V5" i="1" s="1"/>
  <c r="E10" i="1"/>
  <c r="E9" i="1"/>
  <c r="E8" i="1"/>
  <c r="E7" i="1"/>
  <c r="E6" i="1"/>
  <c r="E5" i="1"/>
  <c r="L3" i="1"/>
  <c r="T3" i="1"/>
  <c r="S3" i="1"/>
  <c r="R3" i="1"/>
  <c r="J3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2" i="3"/>
  <c r="P7" i="1" l="1"/>
  <c r="V7" i="1" s="1"/>
  <c r="R5" i="1"/>
  <c r="P8" i="1"/>
  <c r="V8" i="1" s="1"/>
  <c r="S5" i="1"/>
  <c r="R7" i="1"/>
  <c r="R9" i="1"/>
  <c r="S9" i="1"/>
  <c r="S6" i="1"/>
  <c r="R6" i="1"/>
  <c r="S7" i="1"/>
  <c r="E3" i="1"/>
  <c r="V15" i="1" l="1"/>
  <c r="P15" i="1"/>
  <c r="T6" i="1"/>
  <c r="T5" i="1"/>
  <c r="T9" i="1"/>
  <c r="T7" i="1"/>
  <c r="G22" i="2"/>
  <c r="G21" i="2"/>
  <c r="G20" i="2"/>
  <c r="G19" i="2"/>
  <c r="G18" i="2"/>
  <c r="F10" i="2"/>
  <c r="F9" i="2"/>
  <c r="F8" i="2"/>
  <c r="F7" i="2"/>
  <c r="F6" i="2"/>
  <c r="G10" i="2"/>
  <c r="G9" i="2"/>
  <c r="G8" i="2"/>
  <c r="G7" i="2"/>
  <c r="G6" i="2"/>
  <c r="S8" i="1" l="1"/>
  <c r="S10" i="1"/>
  <c r="R8" i="1"/>
  <c r="R10" i="1"/>
  <c r="T8" i="1" l="1"/>
  <c r="R15" i="1"/>
  <c r="S15" i="1"/>
  <c r="T10" i="1"/>
  <c r="T15" i="1" l="1"/>
</calcChain>
</file>

<file path=xl/sharedStrings.xml><?xml version="1.0" encoding="utf-8"?>
<sst xmlns="http://schemas.openxmlformats.org/spreadsheetml/2006/main" count="545" uniqueCount="121">
  <si>
    <t>Name</t>
  </si>
  <si>
    <t>NRIC / FIN</t>
  </si>
  <si>
    <t>Age</t>
  </si>
  <si>
    <t>D.O.B</t>
  </si>
  <si>
    <t>Employee No.</t>
  </si>
  <si>
    <t>Month</t>
  </si>
  <si>
    <t>G1234567G</t>
  </si>
  <si>
    <t>F7654321A</t>
  </si>
  <si>
    <t>T2244567Q</t>
  </si>
  <si>
    <t>S9876543W</t>
  </si>
  <si>
    <t>A7894561S</t>
  </si>
  <si>
    <t>S123456QW</t>
  </si>
  <si>
    <t>Young</t>
  </si>
  <si>
    <t>Old</t>
  </si>
  <si>
    <t>Foreigner (PR - Young)</t>
  </si>
  <si>
    <t>Foreigner (PR - Old)</t>
  </si>
  <si>
    <t>X ≤ 50</t>
  </si>
  <si>
    <t>50 &lt; X ≤ 55</t>
  </si>
  <si>
    <t>55 &lt; X ≤ 60</t>
  </si>
  <si>
    <t>60 &lt; X ≤ 65</t>
  </si>
  <si>
    <t>X &gt; 65</t>
  </si>
  <si>
    <t>Employee's Age (X) (Years)</t>
  </si>
  <si>
    <t>Employee's Total Wages for the calendar month</t>
  </si>
  <si>
    <t>≤ $50</t>
  </si>
  <si>
    <t>$50 &lt; Y ≤ $500</t>
  </si>
  <si>
    <t>$500 &lt; Y ≤ $750</t>
  </si>
  <si>
    <t>Y &gt; $750</t>
  </si>
  <si>
    <t>CPF Contribution by Employer (% of wage)</t>
  </si>
  <si>
    <t>Pay Factor</t>
  </si>
  <si>
    <t>Pay</t>
  </si>
  <si>
    <t>Singaporean</t>
  </si>
  <si>
    <t>S0000055W</t>
  </si>
  <si>
    <t>S6045678W</t>
  </si>
  <si>
    <t>CPF Employer</t>
  </si>
  <si>
    <t>CPF Employee</t>
  </si>
  <si>
    <t>CPF Total</t>
  </si>
  <si>
    <t>&gt;65</t>
  </si>
  <si>
    <t>&gt;750</t>
  </si>
  <si>
    <t>Additional Wage</t>
  </si>
  <si>
    <t>*CPF Max</t>
  </si>
  <si>
    <t>Error, Non NRIC/FIN</t>
  </si>
  <si>
    <t>Error, NRIC key-in error</t>
  </si>
  <si>
    <t>Young, Duplicate Error</t>
  </si>
  <si>
    <t>Semi-Retired w Bonus</t>
  </si>
  <si>
    <t>CPF Contribution by Employee (% of wage)</t>
  </si>
  <si>
    <t>Ordinary Wage</t>
  </si>
  <si>
    <t>Worked Days</t>
  </si>
  <si>
    <t>Working Days</t>
  </si>
  <si>
    <t>Calendar Date</t>
  </si>
  <si>
    <t>Monthly Gross Rate of Pay</t>
  </si>
  <si>
    <t>Day</t>
  </si>
  <si>
    <t>Tuesday</t>
  </si>
  <si>
    <t>Wednesday</t>
  </si>
  <si>
    <t>Thursday</t>
  </si>
  <si>
    <t>Friday</t>
  </si>
  <si>
    <t>Saturday</t>
  </si>
  <si>
    <t>Sunday</t>
  </si>
  <si>
    <t>Monday</t>
  </si>
  <si>
    <t>Public Holiday</t>
  </si>
  <si>
    <t>Y</t>
  </si>
  <si>
    <t>Employment Type</t>
  </si>
  <si>
    <t>Contract</t>
  </si>
  <si>
    <t>Part-Time</t>
  </si>
  <si>
    <t>Full-Time</t>
  </si>
  <si>
    <t>Consultant</t>
  </si>
  <si>
    <t>Director</t>
  </si>
  <si>
    <t>Work Week</t>
  </si>
  <si>
    <t>5 - Day</t>
  </si>
  <si>
    <t>5.5 - Day</t>
  </si>
  <si>
    <t>6 - Day</t>
  </si>
  <si>
    <t>Ad-Hoc</t>
  </si>
  <si>
    <t>Payroll Months</t>
  </si>
  <si>
    <t>Formula Row</t>
  </si>
  <si>
    <t>Other Allowance</t>
  </si>
  <si>
    <t>Overtime</t>
  </si>
  <si>
    <t>Race</t>
  </si>
  <si>
    <t>Chinese</t>
  </si>
  <si>
    <t>Eurasian</t>
  </si>
  <si>
    <t>Malay</t>
  </si>
  <si>
    <t>Indian</t>
  </si>
  <si>
    <t>SHG</t>
  </si>
  <si>
    <t>CDAC</t>
  </si>
  <si>
    <t>ECF</t>
  </si>
  <si>
    <t>MBMF</t>
  </si>
  <si>
    <t>SINDA</t>
  </si>
  <si>
    <t>Monthly Total Wages</t>
  </si>
  <si>
    <t>Monthly Contribution</t>
  </si>
  <si>
    <t>&gt; $2,000 to $3,500</t>
  </si>
  <si>
    <t>&gt; $3,500 to $5,000</t>
  </si>
  <si>
    <t>&gt; $5,000 to $7,500</t>
  </si>
  <si>
    <t>&gt; $7,500</t>
  </si>
  <si>
    <t>&gt; $1,000 to $1,500</t>
  </si>
  <si>
    <t>&gt; $1,500 to $2,500</t>
  </si>
  <si>
    <t>&gt; $2,500 to $4,000</t>
  </si>
  <si>
    <t>&gt; $4,000 to $7,000</t>
  </si>
  <si>
    <t>&gt; $7,000 to $10,000</t>
  </si>
  <si>
    <t>&gt; $10,000</t>
  </si>
  <si>
    <t>&gt; $1,000 to $2,000</t>
  </si>
  <si>
    <t>&gt; $2,000 to $3,000</t>
  </si>
  <si>
    <t>&gt; $3,000 to $4,000</t>
  </si>
  <si>
    <t>&gt; $4,000 to $6,000</t>
  </si>
  <si>
    <t>&gt; $6,000 to $8,000​</t>
  </si>
  <si>
    <t>&gt; $8,000 to $10,000​</t>
  </si>
  <si>
    <t>&gt; $10,000​</t>
  </si>
  <si>
    <t>&gt; $2,500 to $4,500</t>
  </si>
  <si>
    <t>&gt; $4,500 to $7,500</t>
  </si>
  <si>
    <t>&gt; $7,500 to $10,000</t>
  </si>
  <si>
    <t>&gt; $10,000 to $15,000</t>
  </si>
  <si>
    <t>&gt; $15,000</t>
  </si>
  <si>
    <t>Contributions</t>
  </si>
  <si>
    <t>&gt;7500</t>
  </si>
  <si>
    <t>≤ $2,000</t>
  </si>
  <si>
    <t>≤ $1,000</t>
  </si>
  <si>
    <t>≤ $1,000​</t>
  </si>
  <si>
    <t>&gt;10000</t>
  </si>
  <si>
    <t>&gt;15000</t>
  </si>
  <si>
    <t>SDL</t>
  </si>
  <si>
    <t>Nett Wage</t>
  </si>
  <si>
    <t>Wage Paid</t>
  </si>
  <si>
    <t>Check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</si>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</sst>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\-mmm\-yyyy"/>
    <numFmt numFmtId="165" formatCode="mmm\ yyyy"/>
    <numFmt numFmtId="166" formatCode="0.0%"/>
    <numFmt numFmtId="167" formatCode="_-* #,##0.0_-;\-* #,##0.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 wrapText="1"/>
    </xf>
    <xf numFmtId="43" fontId="0" fillId="0" borderId="0" xfId="2" applyFont="1"/>
    <xf numFmtId="0" fontId="0" fillId="2" borderId="2" xfId="0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2" applyFont="1" applyBorder="1" applyAlignment="1">
      <alignment horizontal="center" wrapText="1"/>
    </xf>
    <xf numFmtId="43" fontId="0" fillId="0" borderId="1" xfId="2" applyFont="1" applyBorder="1" applyAlignment="1">
      <alignment wrapText="1"/>
    </xf>
    <xf numFmtId="166" fontId="0" fillId="0" borderId="1" xfId="0" applyNumberFormat="1" applyBorder="1" applyAlignment="1">
      <alignment horizontal="center" wrapText="1"/>
    </xf>
    <xf numFmtId="43" fontId="0" fillId="0" borderId="1" xfId="2" applyFont="1" applyBorder="1"/>
    <xf numFmtId="0" fontId="0" fillId="2" borderId="10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43" fontId="0" fillId="0" borderId="1" xfId="0" applyNumberFormat="1" applyBorder="1"/>
    <xf numFmtId="0" fontId="0" fillId="0" borderId="1" xfId="0" applyBorder="1"/>
    <xf numFmtId="165" fontId="3" fillId="0" borderId="6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43" fontId="0" fillId="0" borderId="1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43" fontId="0" fillId="0" borderId="0" xfId="2" applyFont="1" applyAlignment="1">
      <alignment horizontal="center"/>
    </xf>
    <xf numFmtId="43" fontId="0" fillId="0" borderId="1" xfId="2" applyFont="1" applyBorder="1" applyAlignment="1">
      <alignment horizontal="center"/>
    </xf>
    <xf numFmtId="14" fontId="0" fillId="0" borderId="0" xfId="0" applyNumberFormat="1"/>
    <xf numFmtId="1" fontId="0" fillId="0" borderId="0" xfId="2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1" xfId="2" applyNumberFormat="1" applyFont="1" applyBorder="1" applyAlignment="1">
      <alignment horizontal="center" vertical="center" wrapText="1"/>
    </xf>
    <xf numFmtId="1" fontId="0" fillId="0" borderId="1" xfId="2" applyNumberFormat="1" applyFont="1" applyBorder="1" applyAlignment="1">
      <alignment horizontal="center" wrapText="1"/>
    </xf>
    <xf numFmtId="1" fontId="0" fillId="0" borderId="1" xfId="2" applyNumberFormat="1" applyFont="1" applyBorder="1" applyAlignment="1">
      <alignment horizontal="center"/>
    </xf>
    <xf numFmtId="0" fontId="0" fillId="0" borderId="3" xfId="0" applyBorder="1" applyAlignment="1">
      <alignment horizontal="left" wrapText="1"/>
    </xf>
    <xf numFmtId="43" fontId="0" fillId="0" borderId="1" xfId="0" applyNumberFormat="1" applyBorder="1" applyAlignment="1">
      <alignment horizontal="center"/>
    </xf>
    <xf numFmtId="43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12" xfId="0" applyFill="1" applyBorder="1"/>
    <xf numFmtId="43" fontId="0" fillId="2" borderId="13" xfId="2" applyFont="1" applyFill="1" applyBorder="1" applyAlignment="1">
      <alignment horizontal="right"/>
    </xf>
    <xf numFmtId="43" fontId="0" fillId="2" borderId="3" xfId="2" applyFont="1" applyFill="1" applyBorder="1"/>
    <xf numFmtId="0" fontId="0" fillId="2" borderId="13" xfId="0" applyFill="1" applyBorder="1" applyAlignment="1">
      <alignment horizontal="right"/>
    </xf>
    <xf numFmtId="0" fontId="0" fillId="2" borderId="1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43" fontId="0" fillId="2" borderId="13" xfId="2" applyFont="1" applyFill="1" applyBorder="1"/>
    <xf numFmtId="0" fontId="0" fillId="0" borderId="14" xfId="0" applyBorder="1" applyAlignment="1">
      <alignment horizontal="center" wrapText="1"/>
    </xf>
    <xf numFmtId="43" fontId="0" fillId="0" borderId="1" xfId="2" applyFont="1" applyBorder="1" applyAlignment="1">
      <alignment horizontal="right"/>
    </xf>
    <xf numFmtId="167" fontId="0" fillId="0" borderId="1" xfId="2" applyNumberFormat="1" applyFont="1" applyBorder="1"/>
    <xf numFmtId="0" fontId="0" fillId="0" borderId="1" xfId="0" applyBorder="1" applyAlignment="1">
      <alignment horizontal="right"/>
    </xf>
    <xf numFmtId="10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92B87-8BDD-49DD-BFA4-5E1BBE91DB86}" name="Employment_Type" displayName="Employment_Type" ref="C1:C6" totalsRowShown="0" headerRowDxfId="20" dataDxfId="19">
  <autoFilter ref="C1:C6" xr:uid="{220EA54E-321D-411A-AE0B-5FC6D46EACE1}"/>
  <tableColumns count="1">
    <tableColumn id="1" xr3:uid="{09004346-0B58-4C08-8437-09560A0CC024}" name="Employment Typ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3A896C-02FF-44B1-B5A8-751EB3721EEB}" name="Work_Week" displayName="Work_Week" ref="E1:E5" totalsRowShown="0" headerRowDxfId="17" dataDxfId="16">
  <autoFilter ref="E1:E5" xr:uid="{6ABF0F10-0DC5-44BE-98CD-7A7F59825C13}"/>
  <tableColumns count="1">
    <tableColumn id="1" xr3:uid="{DA0B3B6C-A33F-4E99-9E59-87C66F63EBBF}" name="Work Week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6F480F-9C00-4C8F-B8EF-99F5F0325943}" name="PayrollMonths" displayName="PayrollMonths" ref="A1:A13" totalsRowShown="0" headerRowDxfId="14" dataDxfId="13">
  <autoFilter ref="A1:A13" xr:uid="{8D5FD2B2-5C98-4867-8618-4114A0623DA2}"/>
  <tableColumns count="1">
    <tableColumn id="1" xr3:uid="{76EBC944-6C96-4B02-AE51-9FBDEF27274E}" name="Payroll Months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4D642C-14B6-496B-A880-742F3F957C14}" name="PublicHoliday" displayName="PublicHoliday" ref="G1:G12" totalsRowShown="0" headerRowDxfId="11" dataDxfId="10">
  <autoFilter ref="G1:G12" xr:uid="{018B2EF5-FA64-46DD-A42E-17F327B584F4}"/>
  <tableColumns count="1">
    <tableColumn id="1" xr3:uid="{6511EA4A-04A8-4E97-987B-664C3A20D73F}" name="Public Holiday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17F1CA-1743-4251-AFD5-9610A480276D}" name="Race" displayName="Race" ref="I1:I5" totalsRowShown="0" headerRowDxfId="8" dataDxfId="7">
  <autoFilter ref="I1:I5" xr:uid="{6EBBE230-6FFE-4C26-82FE-2A771CFA0690}"/>
  <tableColumns count="1">
    <tableColumn id="1" xr3:uid="{F06272D1-784E-4147-8DE7-C6C057E000C4}" name="Rac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C1C19E-FE17-4F26-9113-A3582FC5A283}" name="SHG" displayName="SHG" ref="K1:K5" totalsRowShown="0" headerRowDxfId="5" dataDxfId="4">
  <autoFilter ref="K1:K5" xr:uid="{C4E964A9-2F8E-4D66-BBEA-E077794F809D}"/>
  <tableColumns count="1">
    <tableColumn id="1" xr3:uid="{B5740650-C410-422D-82B3-918CCCAA63EB}" name="SHG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4FD6BF-6166-4E19-9CEE-6B04B8BFE8B7}" name="SDL" displayName="SDL" ref="C72:C73" totalsRowShown="0" headerRowDxfId="2" dataDxfId="1" dataCellStyle="Percent">
  <autoFilter ref="C72:C73" xr:uid="{C65061CF-AB06-4D67-B6E2-3CE9DE633424}"/>
  <tableColumns count="1">
    <tableColumn id="1" xr3:uid="{0F181E0E-9FFF-410D-90BB-1848C82A0F0A}" name="SDL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2201-46F2-4DE1-B03D-51123AE7A349}">
  <dimension ref="A1:Z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5.5" x14ac:dyDescent="0.35"/>
  <cols>
    <col min="1" max="1" width="9.9140625" style="2" customWidth="1"/>
    <col min="2" max="2" width="20" style="16" customWidth="1"/>
    <col min="3" max="3" width="12.5" style="1" customWidth="1"/>
    <col min="4" max="4" width="11.1640625" style="3" customWidth="1"/>
    <col min="5" max="5" width="8.6640625" style="1"/>
    <col min="6" max="6" width="10.58203125" style="1" customWidth="1"/>
    <col min="7" max="7" width="12.33203125" style="32" customWidth="1"/>
    <col min="8" max="8" width="8.6640625" style="1"/>
    <col min="9" max="9" width="13.25" style="7" customWidth="1"/>
    <col min="10" max="10" width="10" style="7" customWidth="1"/>
    <col min="11" max="11" width="10" style="32" customWidth="1"/>
    <col min="12" max="14" width="10" style="35" customWidth="1"/>
    <col min="15" max="15" width="10.25" style="7" customWidth="1"/>
    <col min="16" max="17" width="10" style="7" customWidth="1"/>
    <col min="18" max="20" width="10.58203125" customWidth="1"/>
    <col min="21" max="21" width="10.58203125" style="1" customWidth="1"/>
    <col min="22" max="22" width="12.25" customWidth="1"/>
    <col min="23" max="25" width="10.58203125" customWidth="1"/>
  </cols>
  <sheetData>
    <row r="1" spans="1:26" ht="21.5" thickBot="1" x14ac:dyDescent="0.55000000000000004">
      <c r="A1" s="24" t="s">
        <v>5</v>
      </c>
      <c r="B1" s="23">
        <v>43525</v>
      </c>
      <c r="C1" s="4"/>
    </row>
    <row r="2" spans="1:26" s="30" customFormat="1" ht="31" x14ac:dyDescent="0.35">
      <c r="A2" s="26" t="s">
        <v>4</v>
      </c>
      <c r="B2" s="26" t="s">
        <v>0</v>
      </c>
      <c r="C2" s="27" t="s">
        <v>1</v>
      </c>
      <c r="D2" s="28" t="s">
        <v>3</v>
      </c>
      <c r="E2" s="27" t="s">
        <v>2</v>
      </c>
      <c r="F2" s="27" t="s">
        <v>75</v>
      </c>
      <c r="G2" s="29" t="s">
        <v>60</v>
      </c>
      <c r="H2" s="27" t="s">
        <v>28</v>
      </c>
      <c r="I2" s="29" t="s">
        <v>49</v>
      </c>
      <c r="J2" s="29" t="s">
        <v>29</v>
      </c>
      <c r="K2" s="29" t="s">
        <v>66</v>
      </c>
      <c r="L2" s="37" t="s">
        <v>47</v>
      </c>
      <c r="M2" s="37" t="s">
        <v>46</v>
      </c>
      <c r="N2" s="37" t="s">
        <v>74</v>
      </c>
      <c r="O2" s="29" t="s">
        <v>73</v>
      </c>
      <c r="P2" s="29" t="s">
        <v>45</v>
      </c>
      <c r="Q2" s="29" t="s">
        <v>38</v>
      </c>
      <c r="R2" s="27" t="s">
        <v>33</v>
      </c>
      <c r="S2" s="27" t="s">
        <v>34</v>
      </c>
      <c r="T2" s="27" t="s">
        <v>35</v>
      </c>
      <c r="U2" s="27" t="s">
        <v>80</v>
      </c>
      <c r="V2" s="27" t="s">
        <v>109</v>
      </c>
      <c r="W2" s="27" t="s">
        <v>116</v>
      </c>
      <c r="X2" s="27" t="s">
        <v>117</v>
      </c>
      <c r="Y2" s="27" t="s">
        <v>118</v>
      </c>
      <c r="Z2" s="27" t="s">
        <v>119</v>
      </c>
    </row>
    <row r="3" spans="1:26" s="2" customFormat="1" x14ac:dyDescent="0.35">
      <c r="A3" s="25"/>
      <c r="B3" s="40" t="s">
        <v>72</v>
      </c>
      <c r="C3" s="17"/>
      <c r="D3" s="18"/>
      <c r="E3" s="5" t="str">
        <f>IF(ISBLANK(D3),"",YEAR($B$1)-YEAR($D3)+IF(MONTH($D3)&gt;MONTH($B$1),-1,0))</f>
        <v/>
      </c>
      <c r="F3" s="41"/>
      <c r="G3" s="33"/>
      <c r="H3" s="5"/>
      <c r="I3" s="11"/>
      <c r="J3" s="14" t="str">
        <f>IF(ISBLANK(D3),"",ROUND(H3*I3,2))</f>
        <v/>
      </c>
      <c r="K3" s="33"/>
      <c r="L3" s="39" t="str">
        <f>IF(ISBLANK(D3),"",IF(K3="5 - Day",NETWORKDAYS($B$1,EOMONTH($B$1,0),PublicHoliday[]),IF(K3="5.5 - Day",NETWORKDAYS.INTL($B$1,EOMONTH($B$1,0),11,PublicHoliday[])-ROUND((COUNTIFS('Working Days'!$B:$B,MONTH($B$1),'Working Days'!$C:$C,"Saturday"))/2,0),IF(K3="6 - Day",NETWORKDAYS.INTL($B$1,EOMONTH($B$1,0),11,PublicHoliday[]),0))))</f>
        <v/>
      </c>
      <c r="M3" s="39"/>
      <c r="N3" s="39"/>
      <c r="O3" s="11"/>
      <c r="P3" s="14" t="str">
        <f>IF(ISBLANK(D3),"",IFERROR(ROUND(J3*(M3/L3),2)+N3+O3+#REF!,J3+N3+O3))</f>
        <v/>
      </c>
      <c r="Q3" s="11"/>
      <c r="R3" s="21" t="str">
        <f>IF(ISBLANK(D3),"",MIN(ROUND(INDEX('Statutory Contri.'!$C$5:$I$10,IF($E3&lt;='Statutory Contri.'!$C$6,2,IF($E3&lt;='Statutory Contri.'!$C$7,3,IF($E3&lt;='Statutory Contri.'!$C$8,4,IF($E3&lt;='Statutory Contri.'!$C$9,5,6)))),IF($P3&lt;='Statutory Contri.'!$D$5,2,IF($P3&lt;='Statutory Contri.'!$E$5,3,IF($P3&lt;='Statutory Contri.'!$F$5,4,6))))*$P3,0)+IF(AND($P3&gt;'Statutory Contri.'!$E$5,$P3&lt;='Statutory Contri.'!$F$5),INDEX('Statutory Contri.'!$C$5:$I$10,IF($E3&lt;='Statutory Contri.'!$C$6,2,IF($E3&lt;='Statutory Contri.'!$C$7,3,IF($E3&lt;='Statutory Contri.'!$C$8,4,IF($E3&lt;='Statutory Contri.'!$C$9,5,6)))),5),0),INDEX('Statutory Contri.'!$C$5:$I$10,IF($E3&lt;='Statutory Contri.'!$C$6,2,IF($E3&lt;='Statutory Contri.'!$C$7,3,IF($E3&lt;='Statutory Contri.'!$C$8,4,IF($E3&lt;='Statutory Contri.'!$C$9,5,6)))),7))+ROUND(INDEX('Statutory Contri.'!$C$5:$I$10,IF($E3&lt;='Statutory Contri.'!$C$6,2,IF($E3&lt;='Statutory Contri.'!$C$7,3,IF($E3&lt;='Statutory Contri.'!$C$8,4,IF($E3&lt;='Statutory Contri.'!$C$9,5,6)))),IF($Q3&lt;='Statutory Contri.'!$D$5,2,IF($Q3&lt;='Statutory Contri.'!$E$5,3,IF($Q3&lt;='Statutory Contri.'!$F$5,4,6))))*$Q3,0))</f>
        <v/>
      </c>
      <c r="S3" s="21" t="str">
        <f>IF(ISBLANK(D3),"",MIN(ROUND(INDEX('Statutory Contri.'!$C$17:$I$22,IF($E3&lt;='Statutory Contri.'!$C$18,2,IF($E3&lt;='Statutory Contri.'!$C$19,3,IF($E3&lt;='Statutory Contri.'!$C$20,4,IF($E3&lt;='Statutory Contri.'!$C$21,5,6)))),IF($P3&lt;='Statutory Contri.'!$D$17,2,IF($P3&lt;='Statutory Contri.'!$E$17,3,IF($P3&lt;='Statutory Contri.'!$F$17,4,6))))*$P3,0)+IF(AND($P3&gt;'Statutory Contri.'!$E$17,$P3&lt;='Statutory Contri.'!$F$17),INDEX('Statutory Contri.'!$C$17:$I$22,IF($E3&lt;='Statutory Contri.'!$C$18,2,IF($E3&lt;='Statutory Contri.'!$C$19,3,IF($E3&lt;='Statutory Contri.'!$C$20,4,IF($E3&lt;='Statutory Contri.'!$C$21,5,6)))),5),0),INDEX('Statutory Contri.'!$C$17:$I$22,IF($E3&lt;='Statutory Contri.'!$C$18,2,IF($E3&lt;='Statutory Contri.'!$C$19,3,IF($E3&lt;='Statutory Contri.'!$C$20,4,IF($E3&lt;='Statutory Contri.'!$C$21,5,6)))),7))+ROUND(INDEX('Statutory Contri.'!$C$17:$I$22,IF($E3&lt;='Statutory Contri.'!$C$18,2,IF($E3&lt;='Statutory Contri.'!$C$19,3,IF($E3&lt;='Statutory Contri.'!$C$20,4,IF($E3&lt;='Statutory Contri.'!$C$21,5,6)))),IF($Q3&lt;='Statutory Contri.'!$D$17,2,IF($Q3&lt;='Statutory Contri.'!$E$17,3,IF($Q3&lt;='Statutory Contri.'!$F$17,4,6))))*$Q3,0))</f>
        <v/>
      </c>
      <c r="T3" s="21" t="str">
        <f>IF(ISBLANK(D3),"",R3+S3)</f>
        <v/>
      </c>
      <c r="U3" s="41" t="str">
        <f>IF(ISBLANK(D3),"",VLOOKUP($F3,'Data Validation list'!$I$1:$K$5,3,0))</f>
        <v/>
      </c>
      <c r="V3" s="21"/>
      <c r="W3" s="21"/>
      <c r="X3" s="21"/>
      <c r="Y3" s="21"/>
      <c r="Z3" s="17"/>
    </row>
    <row r="4" spans="1:26" s="2" customFormat="1" x14ac:dyDescent="0.35">
      <c r="A4" s="25"/>
      <c r="B4" s="25"/>
      <c r="C4" s="17"/>
      <c r="D4" s="18"/>
      <c r="E4" s="17"/>
      <c r="F4" s="17"/>
      <c r="G4" s="11"/>
      <c r="H4" s="17"/>
      <c r="I4" s="11"/>
      <c r="J4" s="11"/>
      <c r="K4" s="11"/>
      <c r="L4" s="38"/>
      <c r="M4" s="38"/>
      <c r="N4" s="38"/>
      <c r="O4" s="11"/>
      <c r="P4" s="11"/>
      <c r="Q4" s="11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35">
      <c r="A5" s="17">
        <v>1</v>
      </c>
      <c r="B5" s="19" t="s">
        <v>30</v>
      </c>
      <c r="C5" s="5" t="s">
        <v>9</v>
      </c>
      <c r="D5" s="20">
        <v>32874</v>
      </c>
      <c r="E5" s="5">
        <f t="shared" ref="E5:E10" si="0">IF(ISBLANK(D5),"",YEAR($B$1)-YEAR($D5)+IF(MONTH($D5)&gt;MONTH($B$1),-1,0))</f>
        <v>29</v>
      </c>
      <c r="F5" s="41" t="s">
        <v>76</v>
      </c>
      <c r="G5" s="33" t="s">
        <v>61</v>
      </c>
      <c r="H5" s="5">
        <v>1</v>
      </c>
      <c r="I5" s="14">
        <v>3000</v>
      </c>
      <c r="J5" s="14">
        <f t="shared" ref="J5:J10" si="1">IF(ISBLANK(D5),"",ROUND(H5*I5,2))</f>
        <v>3000</v>
      </c>
      <c r="K5" s="33" t="s">
        <v>67</v>
      </c>
      <c r="L5" s="39">
        <f>IF(ISBLANK(D5),"",IF(K5="5 - Day",NETWORKDAYS($B$1,EOMONTH($B$1,0),PublicHoliday[]),IF(K5="5.5 - Day",NETWORKDAYS.INTL($B$1,EOMONTH($B$1,0),11,PublicHoliday[])-ROUND((COUNTIFS('Working Days'!$B:$B,MONTH($B$1),'Working Days'!$C:$C,"Saturday"))/2,0),IF(K5="6 - Day",NETWORKDAYS.INTL($B$1,EOMONTH($B$1,0),11,PublicHoliday[]),0))))</f>
        <v>21</v>
      </c>
      <c r="M5" s="39">
        <v>21</v>
      </c>
      <c r="N5" s="39"/>
      <c r="O5" s="14"/>
      <c r="P5" s="14">
        <f>IF(ISBLANK(D5),"",IFERROR(ROUND(J5*(M5/L5),2)+N5+O5+#REF!,J5+N5+O5))</f>
        <v>3000</v>
      </c>
      <c r="Q5" s="14"/>
      <c r="R5" s="21">
        <f>IF(ISBLANK(D5),"",MIN(ROUND(INDEX('Statutory Contri.'!$C$5:$I$10,IF($E5&lt;='Statutory Contri.'!$C$6,2,IF($E5&lt;='Statutory Contri.'!$C$7,3,IF($E5&lt;='Statutory Contri.'!$C$8,4,IF($E5&lt;='Statutory Contri.'!$C$9,5,6)))),IF($P5&lt;='Statutory Contri.'!$D$5,2,IF($P5&lt;='Statutory Contri.'!$E$5,3,IF($P5&lt;='Statutory Contri.'!$F$5,4,6))))*$P5,0)+IF(AND($P5&gt;'Statutory Contri.'!$E$5,$P5&lt;='Statutory Contri.'!$F$5),INDEX('Statutory Contri.'!$C$5:$I$10,IF($E5&lt;='Statutory Contri.'!$C$6,2,IF($E5&lt;='Statutory Contri.'!$C$7,3,IF($E5&lt;='Statutory Contri.'!$C$8,4,IF($E5&lt;='Statutory Contri.'!$C$9,5,6)))),5),0),INDEX('Statutory Contri.'!$C$5:$I$10,IF($E5&lt;='Statutory Contri.'!$C$6,2,IF($E5&lt;='Statutory Contri.'!$C$7,3,IF($E5&lt;='Statutory Contri.'!$C$8,4,IF($E5&lt;='Statutory Contri.'!$C$9,5,6)))),7))+ROUND(INDEX('Statutory Contri.'!$C$5:$I$10,IF($E5&lt;='Statutory Contri.'!$C$6,2,IF($E5&lt;='Statutory Contri.'!$C$7,3,IF($E5&lt;='Statutory Contri.'!$C$8,4,IF($E5&lt;='Statutory Contri.'!$C$9,5,6)))),IF($Q5&lt;='Statutory Contri.'!$D$5,2,IF($Q5&lt;='Statutory Contri.'!$E$5,3,IF($Q5&lt;='Statutory Contri.'!$F$5,4,6))))*$Q5,0))</f>
        <v>510</v>
      </c>
      <c r="S5" s="21">
        <f>IF(ISBLANK(D5),"",MIN(ROUND(INDEX('Statutory Contri.'!$C$17:$I$22,IF($E5&lt;='Statutory Contri.'!$C$18,2,IF($E5&lt;='Statutory Contri.'!$C$19,3,IF($E5&lt;='Statutory Contri.'!$C$20,4,IF($E5&lt;='Statutory Contri.'!$C$21,5,6)))),IF($P5&lt;='Statutory Contri.'!$D$17,2,IF($P5&lt;='Statutory Contri.'!$E$17,3,IF($P5&lt;='Statutory Contri.'!$F$17,4,6))))*$P5,0)+IF(AND($P5&gt;'Statutory Contri.'!$E$17,$P5&lt;='Statutory Contri.'!$F$17),INDEX('Statutory Contri.'!$C$17:$I$22,IF($E5&lt;='Statutory Contri.'!$C$18,2,IF($E5&lt;='Statutory Contri.'!$C$19,3,IF($E5&lt;='Statutory Contri.'!$C$20,4,IF($E5&lt;='Statutory Contri.'!$C$21,5,6)))),5),0),INDEX('Statutory Contri.'!$C$17:$I$22,IF($E5&lt;='Statutory Contri.'!$C$18,2,IF($E5&lt;='Statutory Contri.'!$C$19,3,IF($E5&lt;='Statutory Contri.'!$C$20,4,IF($E5&lt;='Statutory Contri.'!$C$21,5,6)))),7))+ROUND(INDEX('Statutory Contri.'!$C$17:$I$22,IF($E5&lt;='Statutory Contri.'!$C$18,2,IF($E5&lt;='Statutory Contri.'!$C$19,3,IF($E5&lt;='Statutory Contri.'!$C$20,4,IF($E5&lt;='Statutory Contri.'!$C$21,5,6)))),IF($Q5&lt;='Statutory Contri.'!$D$17,2,IF($Q5&lt;='Statutory Contri.'!$E$17,3,IF($Q5&lt;='Statutory Contri.'!$F$17,4,6))))*$Q5,0))</f>
        <v>450</v>
      </c>
      <c r="T5" s="21">
        <f t="shared" ref="T5:T10" si="2">IF(ISBLANK(D5),"",R5+S5)</f>
        <v>960</v>
      </c>
      <c r="U5" s="41" t="str">
        <f>VLOOKUP($F5,'Data Validation list'!$I$1:$K$5,3,0)</f>
        <v>CDAC</v>
      </c>
      <c r="V5" s="21">
        <f>IF($U5="CDAC",IFERROR(INDEX('Statutory Contri.'!$D$29:$E$33,(MATCH(SUM('Payroll Sheet'!$P5:$Q5),'Statutory Contri.'!$D$29:$D$33,1)+1),2),INDEX('Statutory Contri.'!$D$29:$E$33,1,2)),IF($U5="ECF",IFERROR(INDEX('Statutory Contri.'!$D$38:$E$44,(MATCH(SUM('Payroll Sheet'!$P5:$Q5),'Statutory Contri.'!$D$38:$D$44,1)+1),2),INDEX('Statutory Contri.'!$D$38:$E$44,1,2)),IF($U5="MBMF",IFERROR(INDEX('Statutory Contri.'!$D$49:$E$56,(MATCH(SUM('Payroll Sheet'!$P5:$Q5),'Statutory Contri.'!$D$49:$D$56,1)+1),2),INDEX('Statutory Contri.'!$D$49:$E$56,1,2)))))</f>
        <v>1</v>
      </c>
      <c r="W5" s="21">
        <f>IF(SUM($P5:$Q5)&lt;=800,2,IF(SUM($P5:$Q5)&lt;=4500,ROUND(SUM($P5:$Q5)*SDL[],2),11.25))</f>
        <v>7.5</v>
      </c>
      <c r="X5" s="21">
        <f>$P5+$Q5-$S5-$V5-$W5</f>
        <v>2541.5</v>
      </c>
      <c r="Y5" s="21"/>
      <c r="Z5" s="22"/>
    </row>
    <row r="6" spans="1:26" x14ac:dyDescent="0.35">
      <c r="A6" s="17">
        <v>2</v>
      </c>
      <c r="B6" s="19" t="s">
        <v>13</v>
      </c>
      <c r="C6" s="5" t="s">
        <v>31</v>
      </c>
      <c r="D6" s="20">
        <v>20180</v>
      </c>
      <c r="E6" s="5">
        <f t="shared" si="0"/>
        <v>63</v>
      </c>
      <c r="F6" s="41" t="s">
        <v>77</v>
      </c>
      <c r="G6" s="33" t="s">
        <v>62</v>
      </c>
      <c r="H6" s="5">
        <v>40</v>
      </c>
      <c r="I6" s="14">
        <v>10</v>
      </c>
      <c r="J6" s="14">
        <f t="shared" si="1"/>
        <v>400</v>
      </c>
      <c r="K6" s="33" t="s">
        <v>70</v>
      </c>
      <c r="L6" s="39">
        <f>IF(ISBLANK(D6),"",IF(K6="5 - Day",NETWORKDAYS($B$1,EOMONTH($B$1,0),PublicHoliday[]),IF(K6="5.5 - Day",NETWORKDAYS.INTL($B$1,EOMONTH($B$1,0),11,PublicHoliday[])-ROUND((COUNTIFS('Working Days'!$B:$B,MONTH($B$1),'Working Days'!$C:$C,"Saturday"))/2,0),IF(K6="6 - Day",NETWORKDAYS.INTL($B$1,EOMONTH($B$1,0),11,PublicHoliday[]),0))))</f>
        <v>0</v>
      </c>
      <c r="M6" s="39"/>
      <c r="N6" s="39"/>
      <c r="O6" s="14"/>
      <c r="P6" s="14">
        <f>IF(ISBLANK(D6),"",IFERROR(ROUND(J6*(M6/L6),2)+N6+O6+#REF!,J6+N6+O6))</f>
        <v>400</v>
      </c>
      <c r="Q6" s="14"/>
      <c r="R6" s="21">
        <f>IF(ISBLANK(D6),"",MIN(ROUND(INDEX('Statutory Contri.'!$C$5:$I$10,IF($E6&lt;='Statutory Contri.'!$C$6,2,IF($E6&lt;='Statutory Contri.'!$C$7,3,IF($E6&lt;='Statutory Contri.'!$C$8,4,IF($E6&lt;='Statutory Contri.'!$C$9,5,6)))),IF($P6&lt;='Statutory Contri.'!$D$5,2,IF($P6&lt;='Statutory Contri.'!$E$5,3,IF($P6&lt;='Statutory Contri.'!$F$5,4,6))))*$P6,0)+IF(AND($P6&gt;'Statutory Contri.'!$E$5,$P6&lt;='Statutory Contri.'!$F$5),INDEX('Statutory Contri.'!$C$5:$I$10,IF($E6&lt;='Statutory Contri.'!$C$6,2,IF($E6&lt;='Statutory Contri.'!$C$7,3,IF($E6&lt;='Statutory Contri.'!$C$8,4,IF($E6&lt;='Statutory Contri.'!$C$9,5,6)))),5),0),INDEX('Statutory Contri.'!$C$5:$I$10,IF($E6&lt;='Statutory Contri.'!$C$6,2,IF($E6&lt;='Statutory Contri.'!$C$7,3,IF($E6&lt;='Statutory Contri.'!$C$8,4,IF($E6&lt;='Statutory Contri.'!$C$9,5,6)))),7))+ROUND(INDEX('Statutory Contri.'!$C$5:$I$10,IF($E6&lt;='Statutory Contri.'!$C$6,2,IF($E6&lt;='Statutory Contri.'!$C$7,3,IF($E6&lt;='Statutory Contri.'!$C$8,4,IF($E6&lt;='Statutory Contri.'!$C$9,5,6)))),IF($Q6&lt;='Statutory Contri.'!$D$5,2,IF($Q6&lt;='Statutory Contri.'!$E$5,3,IF($Q6&lt;='Statutory Contri.'!$F$5,4,6))))*$Q6,0))</f>
        <v>34</v>
      </c>
      <c r="S6" s="21">
        <f>IF(ISBLANK(D6),"",MIN(ROUND(INDEX('Statutory Contri.'!$C$17:$I$22,IF($E6&lt;='Statutory Contri.'!$C$18,2,IF($E6&lt;='Statutory Contri.'!$C$19,3,IF($E6&lt;='Statutory Contri.'!$C$20,4,IF($E6&lt;='Statutory Contri.'!$C$21,5,6)))),IF($P6&lt;='Statutory Contri.'!$D$17,2,IF($P6&lt;='Statutory Contri.'!$E$17,3,IF($P6&lt;='Statutory Contri.'!$F$17,4,6))))*$P6,0)+IF(AND($P6&gt;'Statutory Contri.'!$E$17,$P6&lt;='Statutory Contri.'!$F$17),INDEX('Statutory Contri.'!$C$17:$I$22,IF($E6&lt;='Statutory Contri.'!$C$18,2,IF($E6&lt;='Statutory Contri.'!$C$19,3,IF($E6&lt;='Statutory Contri.'!$C$20,4,IF($E6&lt;='Statutory Contri.'!$C$21,5,6)))),5),0),INDEX('Statutory Contri.'!$C$17:$I$22,IF($E6&lt;='Statutory Contri.'!$C$18,2,IF($E6&lt;='Statutory Contri.'!$C$19,3,IF($E6&lt;='Statutory Contri.'!$C$20,4,IF($E6&lt;='Statutory Contri.'!$C$21,5,6)))),7))+ROUND(INDEX('Statutory Contri.'!$C$17:$I$22,IF($E6&lt;='Statutory Contri.'!$C$18,2,IF($E6&lt;='Statutory Contri.'!$C$19,3,IF($E6&lt;='Statutory Contri.'!$C$20,4,IF($E6&lt;='Statutory Contri.'!$C$21,5,6)))),IF($Q6&lt;='Statutory Contri.'!$D$17,2,IF($Q6&lt;='Statutory Contri.'!$E$17,3,IF($Q6&lt;='Statutory Contri.'!$F$17,4,6))))*$Q6,0))</f>
        <v>0</v>
      </c>
      <c r="T6" s="21">
        <f t="shared" si="2"/>
        <v>34</v>
      </c>
      <c r="U6" s="41" t="str">
        <f>VLOOKUP($F6,'Data Validation list'!$I$1:$K$5,3,0)</f>
        <v>ECF</v>
      </c>
      <c r="V6" s="21">
        <f>IF($U6="CDAC",IFERROR(INDEX('Statutory Contri.'!$D$29:$E$33,(MATCH(SUM('Payroll Sheet'!$P6:$Q6),'Statutory Contri.'!$D$29:$D$33,1)+1),2),INDEX('Statutory Contri.'!$D$29:$E$33,1,2)),IF($U6="ECF",IFERROR(INDEX('Statutory Contri.'!$D$38:$E$44,(MATCH(SUM('Payroll Sheet'!$P6:$Q6),'Statutory Contri.'!$D$38:$D$44,1)+1),2),INDEX('Statutory Contri.'!$D$38:$E$44,1,2)),IF($U6="MBMF",IFERROR(INDEX('Statutory Contri.'!$D$49:$E$56,(MATCH(SUM('Payroll Sheet'!$P6:$Q6),'Statutory Contri.'!$D$49:$D$56,1)+1),2),INDEX('Statutory Contri.'!$D$49:$E$56,1,2)))))</f>
        <v>2</v>
      </c>
      <c r="W6" s="21">
        <f>IF(SUM($P6:$Q6)&lt;=800,2,IF(SUM($P6:$Q6)&lt;=4500,ROUND(SUM($P6:$Q6)*SDL[],2),11.25))</f>
        <v>2</v>
      </c>
      <c r="X6" s="21">
        <f t="shared" ref="X6:X10" si="3">$P6+$Q6-$S6-$V6-$W6</f>
        <v>396</v>
      </c>
      <c r="Y6" s="21"/>
      <c r="Z6" s="22"/>
    </row>
    <row r="7" spans="1:26" x14ac:dyDescent="0.35">
      <c r="A7" s="17">
        <v>3</v>
      </c>
      <c r="B7" s="19" t="s">
        <v>43</v>
      </c>
      <c r="C7" s="5" t="s">
        <v>32</v>
      </c>
      <c r="D7" s="20">
        <v>21947</v>
      </c>
      <c r="E7" s="5">
        <f t="shared" si="0"/>
        <v>59</v>
      </c>
      <c r="F7" s="41" t="s">
        <v>78</v>
      </c>
      <c r="G7" s="33" t="s">
        <v>63</v>
      </c>
      <c r="H7" s="5">
        <v>1</v>
      </c>
      <c r="I7" s="14">
        <v>7800</v>
      </c>
      <c r="J7" s="14">
        <f t="shared" si="1"/>
        <v>7800</v>
      </c>
      <c r="K7" s="33" t="s">
        <v>67</v>
      </c>
      <c r="L7" s="39">
        <f>IF(ISBLANK(D7),"",IF(K7="5 - Day",NETWORKDAYS($B$1,EOMONTH($B$1,0),PublicHoliday[]),IF(K7="5.5 - Day",NETWORKDAYS.INTL($B$1,EOMONTH($B$1,0),11,PublicHoliday[])-ROUND((COUNTIFS('Working Days'!$B:$B,MONTH($B$1),'Working Days'!$C:$C,"Saturday"))/2,0),IF(K7="6 - Day",NETWORKDAYS.INTL($B$1,EOMONTH($B$1,0),11,PublicHoliday[]),0))))</f>
        <v>21</v>
      </c>
      <c r="M7" s="39">
        <v>20</v>
      </c>
      <c r="N7" s="39"/>
      <c r="O7" s="14"/>
      <c r="P7" s="14">
        <f>IF(ISBLANK(D7),"",IFERROR(ROUND(J7*(M7/L7),2)+N7+O7+#REF!,J7+N7+O7))</f>
        <v>7800</v>
      </c>
      <c r="Q7" s="14"/>
      <c r="R7" s="21">
        <f>IF(ISBLANK(D7),"",MIN(ROUND(INDEX('Statutory Contri.'!$C$5:$I$10,IF($E7&lt;='Statutory Contri.'!$C$6,2,IF($E7&lt;='Statutory Contri.'!$C$7,3,IF($E7&lt;='Statutory Contri.'!$C$8,4,IF($E7&lt;='Statutory Contri.'!$C$9,5,6)))),IF($P7&lt;='Statutory Contri.'!$D$5,2,IF($P7&lt;='Statutory Contri.'!$E$5,3,IF($P7&lt;='Statutory Contri.'!$F$5,4,6))))*$P7,0)+IF(AND($P7&gt;'Statutory Contri.'!$E$5,$P7&lt;='Statutory Contri.'!$F$5),INDEX('Statutory Contri.'!$C$5:$I$10,IF($E7&lt;='Statutory Contri.'!$C$6,2,IF($E7&lt;='Statutory Contri.'!$C$7,3,IF($E7&lt;='Statutory Contri.'!$C$8,4,IF($E7&lt;='Statutory Contri.'!$C$9,5,6)))),5),0),INDEX('Statutory Contri.'!$C$5:$I$10,IF($E7&lt;='Statutory Contri.'!$C$6,2,IF($E7&lt;='Statutory Contri.'!$C$7,3,IF($E7&lt;='Statutory Contri.'!$C$8,4,IF($E7&lt;='Statutory Contri.'!$C$9,5,6)))),7))+ROUND(INDEX('Statutory Contri.'!$C$5:$I$10,IF($E7&lt;='Statutory Contri.'!$C$6,2,IF($E7&lt;='Statutory Contri.'!$C$7,3,IF($E7&lt;='Statutory Contri.'!$C$8,4,IF($E7&lt;='Statutory Contri.'!$C$9,5,6)))),IF($Q7&lt;='Statutory Contri.'!$D$5,2,IF($Q7&lt;='Statutory Contri.'!$E$5,3,IF($Q7&lt;='Statutory Contri.'!$F$5,4,6))))*$Q7,0))</f>
        <v>925</v>
      </c>
      <c r="S7" s="21">
        <f>IF(ISBLANK(D7),"",MIN(ROUND(INDEX('Statutory Contri.'!$C$17:$I$22,IF($E7&lt;='Statutory Contri.'!$C$18,2,IF($E7&lt;='Statutory Contri.'!$C$19,3,IF($E7&lt;='Statutory Contri.'!$C$20,4,IF($E7&lt;='Statutory Contri.'!$C$21,5,6)))),IF($P7&lt;='Statutory Contri.'!$D$17,2,IF($P7&lt;='Statutory Contri.'!$E$17,3,IF($P7&lt;='Statutory Contri.'!$F$17,4,6))))*$P7,0)+IF(AND($P7&gt;'Statutory Contri.'!$E$17,$P7&lt;='Statutory Contri.'!$F$17),INDEX('Statutory Contri.'!$C$17:$I$22,IF($E7&lt;='Statutory Contri.'!$C$18,2,IF($E7&lt;='Statutory Contri.'!$C$19,3,IF($E7&lt;='Statutory Contri.'!$C$20,4,IF($E7&lt;='Statutory Contri.'!$C$21,5,6)))),5),0),INDEX('Statutory Contri.'!$C$17:$I$22,IF($E7&lt;='Statutory Contri.'!$C$18,2,IF($E7&lt;='Statutory Contri.'!$C$19,3,IF($E7&lt;='Statutory Contri.'!$C$20,4,IF($E7&lt;='Statutory Contri.'!$C$21,5,6)))),7))+ROUND(INDEX('Statutory Contri.'!$C$17:$I$22,IF($E7&lt;='Statutory Contri.'!$C$18,2,IF($E7&lt;='Statutory Contri.'!$C$19,3,IF($E7&lt;='Statutory Contri.'!$C$20,4,IF($E7&lt;='Statutory Contri.'!$C$21,5,6)))),IF($Q7&lt;='Statutory Contri.'!$D$17,2,IF($Q7&lt;='Statutory Contri.'!$E$17,3,IF($Q7&lt;='Statutory Contri.'!$F$17,4,6))))*$Q7,0))</f>
        <v>625</v>
      </c>
      <c r="T7" s="21">
        <f t="shared" si="2"/>
        <v>1550</v>
      </c>
      <c r="U7" s="41" t="str">
        <f>VLOOKUP($F7,'Data Validation list'!$I$1:$K$5,3,0)</f>
        <v>MBMF</v>
      </c>
      <c r="V7" s="21">
        <f>IF($U7="CDAC",IFERROR(INDEX('Statutory Contri.'!$D$29:$E$33,(MATCH(SUM('Payroll Sheet'!$P7:$Q7),'Statutory Contri.'!$D$29:$D$33,1)+1),2),INDEX('Statutory Contri.'!$D$29:$E$33,1,2)),IF($U7="ECF",IFERROR(INDEX('Statutory Contri.'!$D$38:$E$44,(MATCH(SUM('Payroll Sheet'!$P7:$Q7),'Statutory Contri.'!$D$38:$D$44,1)+1),2),INDEX('Statutory Contri.'!$D$38:$E$44,1,2)),IF($U7="MBMF",IFERROR(INDEX('Statutory Contri.'!$D$49:$E$56,(MATCH(SUM('Payroll Sheet'!$P7:$Q7),'Statutory Contri.'!$D$49:$D$56,1)+1),2),INDEX('Statutory Contri.'!$D$49:$E$56,1,2)),IF($U7="SINDA",IFERROR(INDEX('Statutory Contri.'!$D$61:$E$68,(MATCH(SUM('Payroll Sheet'!$P7:$Q7),'Statutory Contri.'!$D$61:$D$68,1)+1),2),INDEX('Statutory Contri.'!$D$61:$E$68,1,2))))))</f>
        <v>22</v>
      </c>
      <c r="W7" s="21">
        <f>IF(SUM($P7:$Q7)&lt;=800,2,IF(SUM($P7:$Q7)&lt;=4500,ROUND(SUM($P7:$Q7)*SDL[],2),11.25))</f>
        <v>11.25</v>
      </c>
      <c r="X7" s="21">
        <f t="shared" si="3"/>
        <v>7141.75</v>
      </c>
      <c r="Y7" s="21"/>
      <c r="Z7" s="22"/>
    </row>
    <row r="8" spans="1:26" x14ac:dyDescent="0.35">
      <c r="A8" s="17">
        <v>4</v>
      </c>
      <c r="B8" s="19" t="s">
        <v>14</v>
      </c>
      <c r="C8" s="5" t="s">
        <v>6</v>
      </c>
      <c r="D8" s="20">
        <v>36597</v>
      </c>
      <c r="E8" s="5">
        <f t="shared" si="0"/>
        <v>19</v>
      </c>
      <c r="F8" s="41" t="s">
        <v>79</v>
      </c>
      <c r="G8" s="33" t="s">
        <v>61</v>
      </c>
      <c r="H8" s="5">
        <v>1</v>
      </c>
      <c r="I8" s="14">
        <v>600</v>
      </c>
      <c r="J8" s="14">
        <f t="shared" si="1"/>
        <v>600</v>
      </c>
      <c r="K8" s="33" t="s">
        <v>68</v>
      </c>
      <c r="L8" s="39">
        <f>IF(ISBLANK(D8),"",IF(K8="5 - Day",NETWORKDAYS($B$1,EOMONTH($B$1,0),PublicHoliday[]),IF(K8="5.5 - Day",NETWORKDAYS.INTL($B$1,EOMONTH($B$1,0),11,PublicHoliday[])-ROUND((COUNTIFS('Working Days'!$B:$B,MONTH($B$1),'Working Days'!$C:$C,"Saturday"))/2,0),IF(K8="6 - Day",NETWORKDAYS.INTL($B$1,EOMONTH($B$1,0),11,PublicHoliday[]),0))))</f>
        <v>23</v>
      </c>
      <c r="M8" s="39">
        <v>20</v>
      </c>
      <c r="N8" s="39"/>
      <c r="O8" s="14"/>
      <c r="P8" s="14">
        <f>IF(ISBLANK(D8),"",IFERROR(ROUND(J8*(M8/L8),2)+N8+O8+#REF!,J8+N8+O8))</f>
        <v>600</v>
      </c>
      <c r="Q8" s="14"/>
      <c r="R8" s="21">
        <f>IF(ISBLANK(D8),"",MIN(ROUND(INDEX('Statutory Contri.'!$C$5:$I$10,IF($E8&lt;='Statutory Contri.'!$C$6,2,IF($E8&lt;='Statutory Contri.'!$C$7,3,IF($E8&lt;='Statutory Contri.'!$C$8,4,IF($E8&lt;='Statutory Contri.'!$C$9,5,6)))),IF($P8&lt;='Statutory Contri.'!$D$5,2,IF($P8&lt;='Statutory Contri.'!$E$5,3,IF($P8&lt;='Statutory Contri.'!$F$5,4,6))))*$P8,0)+IF(AND($P8&gt;'Statutory Contri.'!$E$5,$P8&lt;='Statutory Contri.'!$F$5),INDEX('Statutory Contri.'!$C$5:$I$10,IF($E8&lt;='Statutory Contri.'!$C$6,2,IF($E8&lt;='Statutory Contri.'!$C$7,3,IF($E8&lt;='Statutory Contri.'!$C$8,4,IF($E8&lt;='Statutory Contri.'!$C$9,5,6)))),5),0),INDEX('Statutory Contri.'!$C$5:$I$10,IF($E8&lt;='Statutory Contri.'!$C$6,2,IF($E8&lt;='Statutory Contri.'!$C$7,3,IF($E8&lt;='Statutory Contri.'!$C$8,4,IF($E8&lt;='Statutory Contri.'!$C$9,5,6)))),7))+ROUND(INDEX('Statutory Contri.'!$C$5:$I$10,IF($E8&lt;='Statutory Contri.'!$C$6,2,IF($E8&lt;='Statutory Contri.'!$C$7,3,IF($E8&lt;='Statutory Contri.'!$C$8,4,IF($E8&lt;='Statutory Contri.'!$C$9,5,6)))),IF($Q8&lt;='Statutory Contri.'!$D$5,2,IF($Q8&lt;='Statutory Contri.'!$E$5,3,IF($Q8&lt;='Statutory Contri.'!$F$5,4,6))))*$Q8,0))</f>
        <v>162</v>
      </c>
      <c r="S8" s="21">
        <f>IF(ISBLANK(D8),"",MIN(ROUND(INDEX('Statutory Contri.'!$C$17:$I$22,IF($E8&lt;='Statutory Contri.'!$C$18,2,IF($E8&lt;='Statutory Contri.'!$C$19,3,IF($E8&lt;='Statutory Contri.'!$C$20,4,IF($E8&lt;='Statutory Contri.'!$C$21,5,6)))),IF($P8&lt;='Statutory Contri.'!$D$17,2,IF($P8&lt;='Statutory Contri.'!$E$17,3,IF($P8&lt;='Statutory Contri.'!$F$17,4,6))))*$P8,0)+IF(AND($P8&gt;'Statutory Contri.'!$E$17,$P8&lt;='Statutory Contri.'!$F$17),INDEX('Statutory Contri.'!$C$17:$I$22,IF($E8&lt;='Statutory Contri.'!$C$18,2,IF($E8&lt;='Statutory Contri.'!$C$19,3,IF($E8&lt;='Statutory Contri.'!$C$20,4,IF($E8&lt;='Statutory Contri.'!$C$21,5,6)))),5),0),INDEX('Statutory Contri.'!$C$17:$I$22,IF($E8&lt;='Statutory Contri.'!$C$18,2,IF($E8&lt;='Statutory Contri.'!$C$19,3,IF($E8&lt;='Statutory Contri.'!$C$20,4,IF($E8&lt;='Statutory Contri.'!$C$21,5,6)))),7))+ROUND(INDEX('Statutory Contri.'!$C$17:$I$22,IF($E8&lt;='Statutory Contri.'!$C$18,2,IF($E8&lt;='Statutory Contri.'!$C$19,3,IF($E8&lt;='Statutory Contri.'!$C$20,4,IF($E8&lt;='Statutory Contri.'!$C$21,5,6)))),IF($Q8&lt;='Statutory Contri.'!$D$17,2,IF($Q8&lt;='Statutory Contri.'!$E$17,3,IF($Q8&lt;='Statutory Contri.'!$F$17,4,6))))*$Q8,0))</f>
        <v>225</v>
      </c>
      <c r="T8" s="21">
        <f t="shared" si="2"/>
        <v>387</v>
      </c>
      <c r="U8" s="41" t="str">
        <f>VLOOKUP($F8,'Data Validation list'!$I$1:$K$5,3,0)</f>
        <v>SINDA</v>
      </c>
      <c r="V8" s="21">
        <f>IF($U8="CDAC",IFERROR(INDEX('Statutory Contri.'!$D$29:$E$33,(MATCH(SUM('Payroll Sheet'!$P8:$Q8),'Statutory Contri.'!$D$29:$D$33,1)+1),2),INDEX('Statutory Contri.'!$D$29:$E$33,1,2)),IF($U8="ECF",IFERROR(INDEX('Statutory Contri.'!$D$38:$E$44,(MATCH(SUM('Payroll Sheet'!$P8:$Q8),'Statutory Contri.'!$D$38:$D$44,1)+1),2),INDEX('Statutory Contri.'!$D$38:$E$44,1,2)),IF($U8="MBMF",IFERROR(INDEX('Statutory Contri.'!$D$49:$E$56,(MATCH(SUM('Payroll Sheet'!$P8:$Q8),'Statutory Contri.'!$D$49:$D$56,1)+1),2),INDEX('Statutory Contri.'!$D$49:$E$56,1,2)),IF($U8="SINDA",IFERROR(INDEX('Statutory Contri.'!$D$61:$E$68,(MATCH(SUM('Payroll Sheet'!$P8:$Q8),'Statutory Contri.'!$D$61:$D$68,1)+1),2),INDEX('Statutory Contri.'!$D$61:$E$68,1,2))))))</f>
        <v>1</v>
      </c>
      <c r="W8" s="21">
        <f>IF(SUM($P8:$Q8)&lt;=800,2,IF(SUM($P8:$Q8)&lt;=4500,ROUND(SUM($P8:$Q8)*SDL[],2),11.25))</f>
        <v>2</v>
      </c>
      <c r="X8" s="21">
        <f t="shared" si="3"/>
        <v>372</v>
      </c>
      <c r="Y8" s="21"/>
      <c r="Z8" s="22"/>
    </row>
    <row r="9" spans="1:26" x14ac:dyDescent="0.35">
      <c r="A9" s="17">
        <v>5</v>
      </c>
      <c r="B9" s="19" t="s">
        <v>15</v>
      </c>
      <c r="C9" s="5" t="s">
        <v>7</v>
      </c>
      <c r="D9" s="20">
        <v>23973</v>
      </c>
      <c r="E9" s="5">
        <f t="shared" si="0"/>
        <v>53</v>
      </c>
      <c r="F9" s="41" t="s">
        <v>76</v>
      </c>
      <c r="G9" s="33" t="s">
        <v>65</v>
      </c>
      <c r="H9" s="5">
        <v>1</v>
      </c>
      <c r="I9" s="14">
        <v>10000</v>
      </c>
      <c r="J9" s="14">
        <f t="shared" si="1"/>
        <v>10000</v>
      </c>
      <c r="K9" s="33" t="s">
        <v>69</v>
      </c>
      <c r="L9" s="39">
        <f>IF(ISBLANK(D9),"",IF(K9="5 - Day",NETWORKDAYS($B$1,EOMONTH($B$1,0),PublicHoliday[]),IF(K9="5.5 - Day",NETWORKDAYS.INTL($B$1,EOMONTH($B$1,0),11,PublicHoliday[])-ROUND((COUNTIFS('Working Days'!$B:$B,MONTH($B$1),'Working Days'!$C:$C,"Saturday"))/2,0),IF(K9="6 - Day",NETWORKDAYS.INTL($B$1,EOMONTH($B$1,0),11,PublicHoliday[]),0))))</f>
        <v>26</v>
      </c>
      <c r="M9" s="39">
        <v>13</v>
      </c>
      <c r="N9" s="39"/>
      <c r="O9" s="14"/>
      <c r="P9" s="14">
        <f>IF(ISBLANK(D9),"",IFERROR(ROUND(J9*(M9/L9),2)+N9+O9+#REF!,J9+N9+O9))</f>
        <v>10000</v>
      </c>
      <c r="Q9" s="14"/>
      <c r="R9" s="21">
        <f>IF(ISBLANK(D9),"",MIN(ROUND(INDEX('Statutory Contri.'!$C$5:$I$10,IF($E9&lt;='Statutory Contri.'!$C$6,2,IF($E9&lt;='Statutory Contri.'!$C$7,3,IF($E9&lt;='Statutory Contri.'!$C$8,4,IF($E9&lt;='Statutory Contri.'!$C$9,5,6)))),IF($P9&lt;='Statutory Contri.'!$D$5,2,IF($P9&lt;='Statutory Contri.'!$E$5,3,IF($P9&lt;='Statutory Contri.'!$F$5,4,6))))*$P9,0)+IF(AND($P9&gt;'Statutory Contri.'!$E$5,$P9&lt;='Statutory Contri.'!$F$5),INDEX('Statutory Contri.'!$C$5:$I$10,IF($E9&lt;='Statutory Contri.'!$C$6,2,IF($E9&lt;='Statutory Contri.'!$C$7,3,IF($E9&lt;='Statutory Contri.'!$C$8,4,IF($E9&lt;='Statutory Contri.'!$C$9,5,6)))),5),0),INDEX('Statutory Contri.'!$C$5:$I$10,IF($E9&lt;='Statutory Contri.'!$C$6,2,IF($E9&lt;='Statutory Contri.'!$C$7,3,IF($E9&lt;='Statutory Contri.'!$C$8,4,IF($E9&lt;='Statutory Contri.'!$C$9,5,6)))),7))+ROUND(INDEX('Statutory Contri.'!$C$5:$I$10,IF($E9&lt;='Statutory Contri.'!$C$6,2,IF($E9&lt;='Statutory Contri.'!$C$7,3,IF($E9&lt;='Statutory Contri.'!$C$8,4,IF($E9&lt;='Statutory Contri.'!$C$9,5,6)))),IF($Q9&lt;='Statutory Contri.'!$D$5,2,IF($Q9&lt;='Statutory Contri.'!$E$5,3,IF($Q9&lt;='Statutory Contri.'!$F$5,4,6))))*$Q9,0))</f>
        <v>1200</v>
      </c>
      <c r="S9" s="21">
        <f>IF(ISBLANK(D9),"",MIN(ROUND(INDEX('Statutory Contri.'!$C$17:$I$22,IF($E9&lt;='Statutory Contri.'!$C$18,2,IF($E9&lt;='Statutory Contri.'!$C$19,3,IF($E9&lt;='Statutory Contri.'!$C$20,4,IF($E9&lt;='Statutory Contri.'!$C$21,5,6)))),IF($P9&lt;='Statutory Contri.'!$D$17,2,IF($P9&lt;='Statutory Contri.'!$E$17,3,IF($P9&lt;='Statutory Contri.'!$F$17,4,6))))*$P9,0)+IF(AND($P9&gt;'Statutory Contri.'!$E$17,$P9&lt;='Statutory Contri.'!$F$17),INDEX('Statutory Contri.'!$C$17:$I$22,IF($E9&lt;='Statutory Contri.'!$C$18,2,IF($E9&lt;='Statutory Contri.'!$C$19,3,IF($E9&lt;='Statutory Contri.'!$C$20,4,IF($E9&lt;='Statutory Contri.'!$C$21,5,6)))),5),0),INDEX('Statutory Contri.'!$C$17:$I$22,IF($E9&lt;='Statutory Contri.'!$C$18,2,IF($E9&lt;='Statutory Contri.'!$C$19,3,IF($E9&lt;='Statutory Contri.'!$C$20,4,IF($E9&lt;='Statutory Contri.'!$C$21,5,6)))),7))+ROUND(INDEX('Statutory Contri.'!$C$17:$I$22,IF($E9&lt;='Statutory Contri.'!$C$18,2,IF($E9&lt;='Statutory Contri.'!$C$19,3,IF($E9&lt;='Statutory Contri.'!$C$20,4,IF($E9&lt;='Statutory Contri.'!$C$21,5,6)))),IF($Q9&lt;='Statutory Contri.'!$D$17,2,IF($Q9&lt;='Statutory Contri.'!$E$17,3,IF($Q9&lt;='Statutory Contri.'!$F$17,4,6))))*$Q9,0))</f>
        <v>750</v>
      </c>
      <c r="T9" s="21">
        <f t="shared" si="2"/>
        <v>1950</v>
      </c>
      <c r="U9" s="41" t="str">
        <f>VLOOKUP($F9,'Data Validation list'!$I$1:$K$5,3,0)</f>
        <v>CDAC</v>
      </c>
      <c r="V9" s="21">
        <f>IF($U9="CDAC",IFERROR(INDEX('Statutory Contri.'!$D$29:$E$33,(MATCH(SUM('Payroll Sheet'!$P9:$Q9),'Statutory Contri.'!$D$29:$D$33,1)+1),2),INDEX('Statutory Contri.'!$D$29:$E$33,1,2)),IF($U9="ECF",IFERROR(INDEX('Statutory Contri.'!$D$38:$E$44,(MATCH(SUM('Payroll Sheet'!$P9:$Q9),'Statutory Contri.'!$D$38:$D$44,1)+1),2),INDEX('Statutory Contri.'!$D$38:$E$44,1,2)),IF($U9="MBMF",IFERROR(INDEX('Statutory Contri.'!$D$49:$E$56,(MATCH(SUM('Payroll Sheet'!$P9:$Q9),'Statutory Contri.'!$D$49:$D$56,1)+1),2),INDEX('Statutory Contri.'!$D$49:$E$56,1,2)),IF($U9="SINDA",IFERROR(INDEX('Statutory Contri.'!$D$61:$E$68,(MATCH(SUM('Payroll Sheet'!$P9:$Q9),'Statutory Contri.'!$D$61:$D$68,1)+1),2),INDEX('Statutory Contri.'!$D$61:$E$68,1,2))))))</f>
        <v>3</v>
      </c>
      <c r="W9" s="21">
        <f>IF(SUM($P9:$Q9)&lt;=800,2,IF(SUM($P9:$Q9)&lt;=4500,ROUND(SUM($P9:$Q9)*SDL[],2),11.25))</f>
        <v>11.25</v>
      </c>
      <c r="X9" s="21">
        <f t="shared" si="3"/>
        <v>9235.75</v>
      </c>
      <c r="Y9" s="21"/>
      <c r="Z9" s="22"/>
    </row>
    <row r="10" spans="1:26" x14ac:dyDescent="0.35">
      <c r="A10" s="17">
        <v>6</v>
      </c>
      <c r="B10" s="19" t="s">
        <v>12</v>
      </c>
      <c r="C10" s="5" t="s">
        <v>8</v>
      </c>
      <c r="D10" s="20">
        <v>37048</v>
      </c>
      <c r="E10" s="5">
        <f t="shared" si="0"/>
        <v>17</v>
      </c>
      <c r="F10" s="41" t="s">
        <v>76</v>
      </c>
      <c r="G10" s="33" t="s">
        <v>62</v>
      </c>
      <c r="H10" s="5">
        <v>72</v>
      </c>
      <c r="I10" s="14">
        <v>10</v>
      </c>
      <c r="J10" s="14">
        <f t="shared" si="1"/>
        <v>720</v>
      </c>
      <c r="K10" s="33" t="s">
        <v>70</v>
      </c>
      <c r="L10" s="39">
        <f>IF(ISBLANK(D10),"",IF(K10="5 - Day",NETWORKDAYS($B$1,EOMONTH($B$1,0),PublicHoliday[]),IF(K10="5.5 - Day",NETWORKDAYS.INTL($B$1,EOMONTH($B$1,0),11,PublicHoliday[])-ROUND((COUNTIFS('Working Days'!$B:$B,MONTH($B$1),'Working Days'!$C:$C,"Saturday"))/2,0),IF(K10="6 - Day",NETWORKDAYS.INTL($B$1,EOMONTH($B$1,0),11,PublicHoliday[]),0))))</f>
        <v>0</v>
      </c>
      <c r="M10" s="39"/>
      <c r="N10" s="39"/>
      <c r="O10" s="14"/>
      <c r="P10" s="14">
        <f>IF(ISBLANK(D10),"",IFERROR(ROUND(J10*(M10/L10),2)+N10+O10+#REF!,J10+N10+O10))</f>
        <v>720</v>
      </c>
      <c r="Q10" s="14"/>
      <c r="R10" s="21">
        <f>IF(ISBLANK(D10),"",MIN(ROUND(INDEX('Statutory Contri.'!$C$5:$I$10,IF($E10&lt;='Statutory Contri.'!$C$6,2,IF($E10&lt;='Statutory Contri.'!$C$7,3,IF($E10&lt;='Statutory Contri.'!$C$8,4,IF($E10&lt;='Statutory Contri.'!$C$9,5,6)))),IF($P10&lt;='Statutory Contri.'!$D$5,2,IF($P10&lt;='Statutory Contri.'!$E$5,3,IF($P10&lt;='Statutory Contri.'!$F$5,4,6))))*$P10,0)+IF(AND($P10&gt;'Statutory Contri.'!$E$5,$P10&lt;='Statutory Contri.'!$F$5),INDEX('Statutory Contri.'!$C$5:$I$10,IF($E10&lt;='Statutory Contri.'!$C$6,2,IF($E10&lt;='Statutory Contri.'!$C$7,3,IF($E10&lt;='Statutory Contri.'!$C$8,4,IF($E10&lt;='Statutory Contri.'!$C$9,5,6)))),5),0),INDEX('Statutory Contri.'!$C$5:$I$10,IF($E10&lt;='Statutory Contri.'!$C$6,2,IF($E10&lt;='Statutory Contri.'!$C$7,3,IF($E10&lt;='Statutory Contri.'!$C$8,4,IF($E10&lt;='Statutory Contri.'!$C$9,5,6)))),7))+ROUND(INDEX('Statutory Contri.'!$C$5:$I$10,IF($E10&lt;='Statutory Contri.'!$C$6,2,IF($E10&lt;='Statutory Contri.'!$C$7,3,IF($E10&lt;='Statutory Contri.'!$C$8,4,IF($E10&lt;='Statutory Contri.'!$C$9,5,6)))),IF($Q10&lt;='Statutory Contri.'!$D$5,2,IF($Q10&lt;='Statutory Contri.'!$E$5,3,IF($Q10&lt;='Statutory Contri.'!$F$5,4,6))))*$Q10,0))</f>
        <v>254</v>
      </c>
      <c r="S10" s="21">
        <f>IF(ISBLANK(D10),"",MIN(ROUND(INDEX('Statutory Contri.'!$C$17:$I$22,IF($E10&lt;='Statutory Contri.'!$C$18,2,IF($E10&lt;='Statutory Contri.'!$C$19,3,IF($E10&lt;='Statutory Contri.'!$C$20,4,IF($E10&lt;='Statutory Contri.'!$C$21,5,6)))),IF($P10&lt;='Statutory Contri.'!$D$17,2,IF($P10&lt;='Statutory Contri.'!$E$17,3,IF($P10&lt;='Statutory Contri.'!$F$17,4,6))))*$P10,0)+IF(AND($P10&gt;'Statutory Contri.'!$E$17,$P10&lt;='Statutory Contri.'!$F$17),INDEX('Statutory Contri.'!$C$17:$I$22,IF($E10&lt;='Statutory Contri.'!$C$18,2,IF($E10&lt;='Statutory Contri.'!$C$19,3,IF($E10&lt;='Statutory Contri.'!$C$20,4,IF($E10&lt;='Statutory Contri.'!$C$21,5,6)))),5),0),INDEX('Statutory Contri.'!$C$17:$I$22,IF($E10&lt;='Statutory Contri.'!$C$18,2,IF($E10&lt;='Statutory Contri.'!$C$19,3,IF($E10&lt;='Statutory Contri.'!$C$20,4,IF($E10&lt;='Statutory Contri.'!$C$21,5,6)))),7))+ROUND(INDEX('Statutory Contri.'!$C$17:$I$22,IF($E10&lt;='Statutory Contri.'!$C$18,2,IF($E10&lt;='Statutory Contri.'!$C$19,3,IF($E10&lt;='Statutory Contri.'!$C$20,4,IF($E10&lt;='Statutory Contri.'!$C$21,5,6)))),IF($Q10&lt;='Statutory Contri.'!$D$17,2,IF($Q10&lt;='Statutory Contri.'!$E$17,3,IF($Q10&lt;='Statutory Contri.'!$F$17,4,6))))*$Q10,0))</f>
        <v>225</v>
      </c>
      <c r="T10" s="21">
        <f t="shared" si="2"/>
        <v>479</v>
      </c>
      <c r="U10" s="41" t="str">
        <f>VLOOKUP($F10,'Data Validation list'!$I$1:$K$5,3,0)</f>
        <v>CDAC</v>
      </c>
      <c r="V10" s="21">
        <f>IF($U10="CDAC",IFERROR(INDEX('Statutory Contri.'!$D$29:$E$33,(MATCH(SUM('Payroll Sheet'!$P10:$Q10),'Statutory Contri.'!$D$29:$D$33,1)+1),2),INDEX('Statutory Contri.'!$D$29:$E$33,1,2)),IF($U10="ECF",IFERROR(INDEX('Statutory Contri.'!$D$38:$E$44,(MATCH(SUM('Payroll Sheet'!$P10:$Q10),'Statutory Contri.'!$D$38:$D$44,1)+1),2),INDEX('Statutory Contri.'!$D$38:$E$44,1,2)),IF($U10="MBMF",IFERROR(INDEX('Statutory Contri.'!$D$49:$E$56,(MATCH(SUM('Payroll Sheet'!$P10:$Q10),'Statutory Contri.'!$D$49:$D$56,1)+1),2),INDEX('Statutory Contri.'!$D$49:$E$56,1,2)),IF($U10="SINDA",IFERROR(INDEX('Statutory Contri.'!$D$61:$E$68,(MATCH(SUM('Payroll Sheet'!$P10:$Q10),'Statutory Contri.'!$D$61:$D$68,1)+1),2),INDEX('Statutory Contri.'!$D$61:$E$68,1,2))))))</f>
        <v>0.5</v>
      </c>
      <c r="W10" s="21">
        <f>IF(SUM($P10:$Q10)&lt;=800,2,IF(SUM($P10:$Q10)&lt;=4500,ROUND(SUM($P10:$Q10)*SDL[],2),11.25))</f>
        <v>2</v>
      </c>
      <c r="X10" s="21">
        <f t="shared" si="3"/>
        <v>492.5</v>
      </c>
      <c r="Y10" s="21"/>
      <c r="Z10" s="22"/>
    </row>
    <row r="11" spans="1:26" x14ac:dyDescent="0.35">
      <c r="A11" s="17">
        <v>7</v>
      </c>
      <c r="B11" s="19" t="s">
        <v>42</v>
      </c>
      <c r="C11" s="5" t="s">
        <v>8</v>
      </c>
      <c r="D11" s="20"/>
      <c r="E11" s="5"/>
      <c r="F11" s="5"/>
      <c r="G11" s="33"/>
      <c r="H11" s="5"/>
      <c r="I11" s="14"/>
      <c r="J11" s="14"/>
      <c r="K11" s="33"/>
      <c r="L11" s="39"/>
      <c r="M11" s="39"/>
      <c r="N11" s="39"/>
      <c r="O11" s="14"/>
      <c r="P11" s="14"/>
      <c r="Q11" s="14"/>
      <c r="R11" s="22"/>
      <c r="S11" s="22"/>
      <c r="T11" s="22"/>
      <c r="U11" s="5"/>
      <c r="V11" s="22"/>
      <c r="W11" s="22"/>
      <c r="X11" s="22"/>
      <c r="Y11" s="22"/>
      <c r="Z11" s="22"/>
    </row>
    <row r="12" spans="1:26" x14ac:dyDescent="0.35">
      <c r="A12" s="17">
        <v>8</v>
      </c>
      <c r="B12" s="19" t="s">
        <v>40</v>
      </c>
      <c r="C12" s="5" t="s">
        <v>10</v>
      </c>
      <c r="D12" s="20"/>
      <c r="E12" s="5"/>
      <c r="F12" s="5"/>
      <c r="G12" s="33"/>
      <c r="H12" s="5"/>
      <c r="I12" s="14"/>
      <c r="J12" s="14"/>
      <c r="K12" s="33"/>
      <c r="L12" s="39"/>
      <c r="M12" s="39"/>
      <c r="N12" s="39"/>
      <c r="O12" s="14"/>
      <c r="P12" s="14"/>
      <c r="Q12" s="14"/>
      <c r="R12" s="22"/>
      <c r="S12" s="22"/>
      <c r="T12" s="22"/>
      <c r="U12" s="5"/>
      <c r="V12" s="22"/>
      <c r="W12" s="22"/>
      <c r="X12" s="22"/>
      <c r="Y12" s="22"/>
      <c r="Z12" s="22"/>
    </row>
    <row r="13" spans="1:26" x14ac:dyDescent="0.35">
      <c r="A13" s="17">
        <v>9</v>
      </c>
      <c r="B13" s="19" t="s">
        <v>41</v>
      </c>
      <c r="C13" s="5" t="s">
        <v>11</v>
      </c>
      <c r="D13" s="20"/>
      <c r="E13" s="5"/>
      <c r="F13" s="5"/>
      <c r="G13" s="33"/>
      <c r="H13" s="5"/>
      <c r="I13" s="14"/>
      <c r="J13" s="14"/>
      <c r="K13" s="33"/>
      <c r="L13" s="39"/>
      <c r="M13" s="39"/>
      <c r="N13" s="39"/>
      <c r="O13" s="14"/>
      <c r="P13" s="14"/>
      <c r="Q13" s="14"/>
      <c r="R13" s="22"/>
      <c r="S13" s="22"/>
      <c r="T13" s="22"/>
      <c r="U13" s="5"/>
      <c r="V13" s="22"/>
      <c r="W13" s="22"/>
      <c r="X13" s="22"/>
      <c r="Y13" s="22"/>
      <c r="Z13" s="22"/>
    </row>
    <row r="15" spans="1:26" x14ac:dyDescent="0.35">
      <c r="B15" s="16" t="s">
        <v>120</v>
      </c>
      <c r="P15" s="7">
        <f>SUM(P5:P14)</f>
        <v>22520</v>
      </c>
      <c r="Q15" s="7">
        <f>SUM(Q5:Q14)</f>
        <v>0</v>
      </c>
      <c r="R15" s="7">
        <f>SUM(R5:R14)</f>
        <v>3085</v>
      </c>
      <c r="S15" s="7">
        <f>SUM(S5:S14)</f>
        <v>2275</v>
      </c>
      <c r="T15" s="7">
        <f>SUM(T5:T14)</f>
        <v>5360</v>
      </c>
      <c r="U15" s="7"/>
      <c r="V15" s="7">
        <f>SUM(V5:V14)</f>
        <v>29.5</v>
      </c>
      <c r="W15" s="7">
        <f>ROUNDDOWN(SUM(W5:W14),2)</f>
        <v>36</v>
      </c>
      <c r="X15" s="7">
        <f>SUM(X5:X14)</f>
        <v>20179.5</v>
      </c>
    </row>
  </sheetData>
  <conditionalFormatting sqref="C6">
    <cfRule type="expression" dxfId="29" priority="4">
      <formula>IF(OR(LEFT($C6,1)="S",LEFT($C6,1)="T",LEFT($C6,1)="F",LEFT($C6,1)="G",ISBLANK($C6),$C6="NRIC / FIN"),FALSE,TRUE)</formula>
    </cfRule>
    <cfRule type="expression" dxfId="28" priority="5">
      <formula>IF(OR($C6="NRIC / FIN",ISBLANK($C6)),FALSE,ISERR(VALUE(MID($C6,2,7))))</formula>
    </cfRule>
    <cfRule type="duplicateValues" dxfId="27" priority="6"/>
  </conditionalFormatting>
  <conditionalFormatting sqref="C7">
    <cfRule type="expression" dxfId="26" priority="1">
      <formula>IF(OR(LEFT($C7,1)="S",LEFT($C7,1)="T",LEFT($C7,1)="F",LEFT($C7,1)="G",ISBLANK($C7),$C7="NRIC / FIN"),FALSE,TRUE)</formula>
    </cfRule>
    <cfRule type="expression" dxfId="25" priority="2">
      <formula>IF(OR($C7="NRIC / FIN",ISBLANK($C7)),FALSE,ISERR(VALUE(MID($C7,2,7))))</formula>
    </cfRule>
    <cfRule type="duplicateValues" dxfId="24" priority="3"/>
  </conditionalFormatting>
  <conditionalFormatting sqref="C1:C5 C8:C1048576">
    <cfRule type="expression" dxfId="23" priority="20">
      <formula>IF(OR(LEFT($C1,1)="S",LEFT($C1,1)="T",LEFT($C1,1)="F",LEFT($C1,1)="G",ISBLANK($C1),$C1="NRIC / FIN"),FALSE,TRUE)</formula>
    </cfRule>
    <cfRule type="expression" dxfId="22" priority="21">
      <formula>IF(OR($C1="NRIC / FIN",ISBLANK($C1)),FALSE,ISERR(VALUE(MID($C1,2,7))))</formula>
    </cfRule>
    <cfRule type="duplicateValues" dxfId="21" priority="22"/>
  </conditionalFormatting>
  <dataValidations count="6">
    <dataValidation type="textLength" operator="equal" allowBlank="1" showInputMessage="1" showErrorMessage="1" sqref="C1:C1048576" xr:uid="{038406E5-5484-4A30-8537-9996A794D071}">
      <formula1>9</formula1>
    </dataValidation>
    <dataValidation type="date" allowBlank="1" showInputMessage="1" showErrorMessage="1" sqref="D1:D1048576" xr:uid="{1856199A-4757-4BE4-8E58-9B8442FDA4AC}">
      <formula1>1</formula1>
      <formula2>73415</formula2>
    </dataValidation>
    <dataValidation type="list" allowBlank="1" showInputMessage="1" showErrorMessage="1" sqref="G1:G1048576" xr:uid="{DD07AE43-470C-4061-9B92-AA6B91088DFC}">
      <formula1>INDIRECT("Employment_Type")</formula1>
    </dataValidation>
    <dataValidation type="list" allowBlank="1" showInputMessage="1" showErrorMessage="1" sqref="K1:K1048576" xr:uid="{CADCFBDC-A4EB-47B6-B8E7-9E4F36BC8232}">
      <formula1>INDIRECT("Work_Week")</formula1>
    </dataValidation>
    <dataValidation type="list" allowBlank="1" showInputMessage="1" showErrorMessage="1" sqref="B1" xr:uid="{19CB0758-5EDB-4131-8908-6BA8680914A7}">
      <formula1>INDIRECT("PayrollMonths")</formula1>
    </dataValidation>
    <dataValidation type="list" allowBlank="1" showInputMessage="1" showErrorMessage="1" sqref="F1:F1048576" xr:uid="{C6AED86D-93C2-4754-B3D6-CD73D74F657D}">
      <formula1>INDIRECT("Race")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0460-A641-4F66-BECD-08783F3B271F}">
  <dimension ref="A1:K13"/>
  <sheetViews>
    <sheetView topLeftCell="D1" workbookViewId="0">
      <selection activeCell="J12" sqref="J12"/>
    </sheetView>
  </sheetViews>
  <sheetFormatPr defaultRowHeight="15.5" x14ac:dyDescent="0.35"/>
  <cols>
    <col min="1" max="1" width="15.33203125" style="36" customWidth="1"/>
    <col min="2" max="2" width="8.6640625" style="1"/>
    <col min="3" max="3" width="17.6640625" style="1" customWidth="1"/>
    <col min="4" max="4" width="8.6640625" style="1"/>
    <col min="5" max="5" width="12.5" style="1" customWidth="1"/>
    <col min="6" max="6" width="8.6640625" style="1"/>
    <col min="7" max="7" width="14.4140625" style="1" customWidth="1"/>
    <col min="8" max="16384" width="8.6640625" style="1"/>
  </cols>
  <sheetData>
    <row r="1" spans="1:11" x14ac:dyDescent="0.35">
      <c r="A1" s="36" t="s">
        <v>71</v>
      </c>
      <c r="C1" s="1" t="s">
        <v>60</v>
      </c>
      <c r="E1" s="1" t="s">
        <v>66</v>
      </c>
      <c r="G1" s="1" t="s">
        <v>58</v>
      </c>
      <c r="I1" s="1" t="s">
        <v>75</v>
      </c>
      <c r="K1" s="1" t="s">
        <v>80</v>
      </c>
    </row>
    <row r="2" spans="1:11" x14ac:dyDescent="0.35">
      <c r="A2" s="36">
        <v>43466</v>
      </c>
      <c r="C2" s="1" t="s">
        <v>61</v>
      </c>
      <c r="E2" s="1" t="s">
        <v>67</v>
      </c>
      <c r="G2" s="31">
        <v>43466</v>
      </c>
      <c r="I2" s="1" t="s">
        <v>76</v>
      </c>
      <c r="K2" s="1" t="s">
        <v>81</v>
      </c>
    </row>
    <row r="3" spans="1:11" x14ac:dyDescent="0.35">
      <c r="A3" s="36">
        <v>43497</v>
      </c>
      <c r="C3" s="1" t="s">
        <v>62</v>
      </c>
      <c r="E3" s="1" t="s">
        <v>68</v>
      </c>
      <c r="G3" s="31">
        <v>43501</v>
      </c>
      <c r="I3" s="1" t="s">
        <v>77</v>
      </c>
      <c r="K3" s="1" t="s">
        <v>82</v>
      </c>
    </row>
    <row r="4" spans="1:11" x14ac:dyDescent="0.35">
      <c r="A4" s="36">
        <v>43525</v>
      </c>
      <c r="C4" s="1" t="s">
        <v>63</v>
      </c>
      <c r="E4" s="1" t="s">
        <v>69</v>
      </c>
      <c r="G4" s="31">
        <v>43502</v>
      </c>
      <c r="I4" s="1" t="s">
        <v>78</v>
      </c>
      <c r="K4" s="1" t="s">
        <v>83</v>
      </c>
    </row>
    <row r="5" spans="1:11" x14ac:dyDescent="0.35">
      <c r="A5" s="36">
        <v>43556</v>
      </c>
      <c r="C5" s="1" t="s">
        <v>64</v>
      </c>
      <c r="E5" s="1" t="s">
        <v>70</v>
      </c>
      <c r="G5" s="31">
        <v>43574</v>
      </c>
      <c r="I5" s="1" t="s">
        <v>79</v>
      </c>
      <c r="K5" s="1" t="s">
        <v>84</v>
      </c>
    </row>
    <row r="6" spans="1:11" x14ac:dyDescent="0.35">
      <c r="A6" s="36">
        <v>43586</v>
      </c>
      <c r="C6" s="1" t="s">
        <v>65</v>
      </c>
      <c r="G6" s="31">
        <v>43586</v>
      </c>
    </row>
    <row r="7" spans="1:11" x14ac:dyDescent="0.35">
      <c r="A7" s="36">
        <v>43617</v>
      </c>
      <c r="G7" s="31">
        <v>43604</v>
      </c>
    </row>
    <row r="8" spans="1:11" x14ac:dyDescent="0.35">
      <c r="A8" s="36">
        <v>43647</v>
      </c>
      <c r="G8" s="31">
        <v>43621</v>
      </c>
    </row>
    <row r="9" spans="1:11" x14ac:dyDescent="0.35">
      <c r="A9" s="36">
        <v>43678</v>
      </c>
      <c r="G9" s="31">
        <v>43686</v>
      </c>
    </row>
    <row r="10" spans="1:11" x14ac:dyDescent="0.35">
      <c r="A10" s="36">
        <v>43709</v>
      </c>
      <c r="G10" s="31">
        <v>43688</v>
      </c>
    </row>
    <row r="11" spans="1:11" x14ac:dyDescent="0.35">
      <c r="A11" s="36">
        <v>43739</v>
      </c>
      <c r="G11" s="31">
        <v>43765</v>
      </c>
    </row>
    <row r="12" spans="1:11" x14ac:dyDescent="0.35">
      <c r="A12" s="36">
        <v>43770</v>
      </c>
      <c r="G12" s="31">
        <v>43824</v>
      </c>
    </row>
    <row r="13" spans="1:11" x14ac:dyDescent="0.35">
      <c r="A13" s="36">
        <v>43800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F06A-3592-44C4-808B-7F6789972A66}">
  <dimension ref="A1:I73"/>
  <sheetViews>
    <sheetView topLeftCell="B62" workbookViewId="0">
      <selection activeCell="C73" sqref="C73"/>
    </sheetView>
  </sheetViews>
  <sheetFormatPr defaultRowHeight="15.5" outlineLevelRow="1" outlineLevelCol="1" x14ac:dyDescent="0.35"/>
  <cols>
    <col min="1" max="1" width="3.5" style="1" hidden="1" customWidth="1" outlineLevel="1"/>
    <col min="2" max="2" width="12.08203125" customWidth="1" collapsed="1"/>
    <col min="3" max="3" width="7" customWidth="1"/>
    <col min="4" max="6" width="13.25" customWidth="1"/>
    <col min="7" max="7" width="9.58203125" customWidth="1"/>
    <col min="8" max="8" width="13.25" customWidth="1"/>
    <col min="9" max="10" width="12.08203125" customWidth="1"/>
  </cols>
  <sheetData>
    <row r="1" spans="1:9" ht="16" hidden="1" outlineLevel="1" thickBot="1" x14ac:dyDescent="0.4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ht="16" collapsed="1" thickBot="1" x14ac:dyDescent="0.4">
      <c r="B2" s="63" t="s">
        <v>27</v>
      </c>
      <c r="C2" s="64"/>
      <c r="D2" s="64"/>
      <c r="E2" s="64"/>
      <c r="F2" s="64"/>
      <c r="G2" s="64"/>
      <c r="H2" s="64"/>
      <c r="I2" s="65"/>
    </row>
    <row r="3" spans="1:9" ht="15.5" customHeight="1" x14ac:dyDescent="0.35">
      <c r="B3" s="66" t="s">
        <v>21</v>
      </c>
      <c r="C3" s="67"/>
      <c r="D3" s="70" t="s">
        <v>22</v>
      </c>
      <c r="E3" s="70"/>
      <c r="F3" s="70"/>
      <c r="G3" s="70"/>
      <c r="H3" s="70"/>
      <c r="I3" s="70"/>
    </row>
    <row r="4" spans="1:9" x14ac:dyDescent="0.35">
      <c r="B4" s="68"/>
      <c r="C4" s="69"/>
      <c r="D4" s="10" t="s">
        <v>23</v>
      </c>
      <c r="E4" s="10" t="s">
        <v>24</v>
      </c>
      <c r="F4" s="71" t="s">
        <v>25</v>
      </c>
      <c r="G4" s="71"/>
      <c r="H4" s="10" t="s">
        <v>26</v>
      </c>
      <c r="I4" s="10" t="s">
        <v>39</v>
      </c>
    </row>
    <row r="5" spans="1:9" x14ac:dyDescent="0.35">
      <c r="A5" s="1">
        <v>1</v>
      </c>
      <c r="B5" s="15"/>
      <c r="C5" s="8"/>
      <c r="D5" s="9">
        <v>50</v>
      </c>
      <c r="E5" s="9">
        <v>500</v>
      </c>
      <c r="F5" s="9">
        <v>750</v>
      </c>
      <c r="G5" s="9">
        <v>750</v>
      </c>
      <c r="H5" s="9" t="s">
        <v>37</v>
      </c>
      <c r="I5" s="9" t="s">
        <v>37</v>
      </c>
    </row>
    <row r="6" spans="1:9" x14ac:dyDescent="0.35">
      <c r="A6" s="1">
        <v>2</v>
      </c>
      <c r="B6" s="5" t="s">
        <v>16</v>
      </c>
      <c r="C6" s="9">
        <v>50</v>
      </c>
      <c r="D6" s="6">
        <v>0</v>
      </c>
      <c r="E6" s="6">
        <v>0.17</v>
      </c>
      <c r="F6" s="6">
        <f>E6+0.6</f>
        <v>0.77</v>
      </c>
      <c r="G6" s="11">
        <f>-(500*0.6)</f>
        <v>-300</v>
      </c>
      <c r="H6" s="6">
        <v>0.17</v>
      </c>
      <c r="I6" s="14">
        <v>1200</v>
      </c>
    </row>
    <row r="7" spans="1:9" x14ac:dyDescent="0.35">
      <c r="A7" s="1">
        <v>3</v>
      </c>
      <c r="B7" s="5" t="s">
        <v>17</v>
      </c>
      <c r="C7" s="9">
        <v>55</v>
      </c>
      <c r="D7" s="6">
        <v>0</v>
      </c>
      <c r="E7" s="6">
        <v>0.16</v>
      </c>
      <c r="F7" s="6">
        <f>E7+0.57</f>
        <v>0.73</v>
      </c>
      <c r="G7" s="11">
        <f>-(500*0.57)</f>
        <v>-285</v>
      </c>
      <c r="H7" s="6">
        <v>0.16</v>
      </c>
      <c r="I7" s="14">
        <v>1200</v>
      </c>
    </row>
    <row r="8" spans="1:9" x14ac:dyDescent="0.35">
      <c r="A8" s="1">
        <v>4</v>
      </c>
      <c r="B8" s="5" t="s">
        <v>18</v>
      </c>
      <c r="C8" s="9">
        <v>60</v>
      </c>
      <c r="D8" s="6">
        <v>0</v>
      </c>
      <c r="E8" s="6">
        <v>0.12</v>
      </c>
      <c r="F8" s="6">
        <f>E8+0.39</f>
        <v>0.51</v>
      </c>
      <c r="G8" s="11">
        <f>-(500*0.39)</f>
        <v>-195</v>
      </c>
      <c r="H8" s="6">
        <v>0.12</v>
      </c>
      <c r="I8" s="14">
        <v>925</v>
      </c>
    </row>
    <row r="9" spans="1:9" x14ac:dyDescent="0.35">
      <c r="A9" s="1">
        <v>5</v>
      </c>
      <c r="B9" s="5" t="s">
        <v>19</v>
      </c>
      <c r="C9" s="9">
        <v>65</v>
      </c>
      <c r="D9" s="6">
        <v>0</v>
      </c>
      <c r="E9" s="6">
        <v>8.5000000000000006E-2</v>
      </c>
      <c r="F9" s="6">
        <f>E9+0.225</f>
        <v>0.31</v>
      </c>
      <c r="G9" s="11">
        <f>-(500*0.225)</f>
        <v>-112.5</v>
      </c>
      <c r="H9" s="6">
        <v>8.5000000000000006E-2</v>
      </c>
      <c r="I9" s="14">
        <v>550</v>
      </c>
    </row>
    <row r="10" spans="1:9" x14ac:dyDescent="0.35">
      <c r="A10" s="1">
        <v>6</v>
      </c>
      <c r="B10" s="5" t="s">
        <v>20</v>
      </c>
      <c r="C10" s="9" t="s">
        <v>36</v>
      </c>
      <c r="D10" s="6">
        <v>0</v>
      </c>
      <c r="E10" s="6">
        <v>7.4999999999999997E-2</v>
      </c>
      <c r="F10" s="13">
        <f>E10+0.15</f>
        <v>0.22499999999999998</v>
      </c>
      <c r="G10" s="12">
        <f>-(500*0.15)</f>
        <v>-75</v>
      </c>
      <c r="H10" s="6">
        <v>7.4999999999999997E-2</v>
      </c>
      <c r="I10" s="14">
        <v>425</v>
      </c>
    </row>
    <row r="12" spans="1:9" ht="16" thickBot="1" x14ac:dyDescent="0.4"/>
    <row r="13" spans="1:9" ht="16" hidden="1" outlineLevel="1" thickBot="1" x14ac:dyDescent="0.4"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4" spans="1:9" ht="16" collapsed="1" thickBot="1" x14ac:dyDescent="0.4">
      <c r="B14" s="63" t="s">
        <v>44</v>
      </c>
      <c r="C14" s="64"/>
      <c r="D14" s="64"/>
      <c r="E14" s="64"/>
      <c r="F14" s="64"/>
      <c r="G14" s="64"/>
      <c r="H14" s="64"/>
      <c r="I14" s="65"/>
    </row>
    <row r="15" spans="1:9" x14ac:dyDescent="0.35">
      <c r="B15" s="66" t="s">
        <v>21</v>
      </c>
      <c r="C15" s="67"/>
      <c r="D15" s="70" t="s">
        <v>22</v>
      </c>
      <c r="E15" s="70"/>
      <c r="F15" s="70"/>
      <c r="G15" s="70"/>
      <c r="H15" s="70"/>
      <c r="I15" s="70"/>
    </row>
    <row r="16" spans="1:9" x14ac:dyDescent="0.35">
      <c r="B16" s="68"/>
      <c r="C16" s="69"/>
      <c r="D16" s="10" t="s">
        <v>23</v>
      </c>
      <c r="E16" s="10" t="s">
        <v>24</v>
      </c>
      <c r="F16" s="71" t="s">
        <v>25</v>
      </c>
      <c r="G16" s="71"/>
      <c r="H16" s="10" t="s">
        <v>26</v>
      </c>
      <c r="I16" s="10" t="s">
        <v>39</v>
      </c>
    </row>
    <row r="17" spans="1:9" x14ac:dyDescent="0.35">
      <c r="A17" s="1">
        <v>1</v>
      </c>
      <c r="B17" s="15"/>
      <c r="C17" s="8"/>
      <c r="D17" s="9">
        <v>50</v>
      </c>
      <c r="E17" s="9">
        <v>500</v>
      </c>
      <c r="F17" s="9">
        <v>750</v>
      </c>
      <c r="G17" s="9">
        <v>750</v>
      </c>
      <c r="H17" s="9" t="s">
        <v>37</v>
      </c>
      <c r="I17" s="9" t="s">
        <v>37</v>
      </c>
    </row>
    <row r="18" spans="1:9" x14ac:dyDescent="0.35">
      <c r="A18" s="1">
        <v>2</v>
      </c>
      <c r="B18" s="5" t="s">
        <v>16</v>
      </c>
      <c r="C18" s="9">
        <v>50</v>
      </c>
      <c r="D18" s="6">
        <v>0</v>
      </c>
      <c r="E18" s="6">
        <v>0</v>
      </c>
      <c r="F18" s="6">
        <v>0</v>
      </c>
      <c r="G18" s="11">
        <f>(500*0.45)</f>
        <v>225</v>
      </c>
      <c r="H18" s="6">
        <v>0.15</v>
      </c>
      <c r="I18" s="14">
        <v>750</v>
      </c>
    </row>
    <row r="19" spans="1:9" x14ac:dyDescent="0.35">
      <c r="A19" s="1">
        <v>3</v>
      </c>
      <c r="B19" s="5" t="s">
        <v>17</v>
      </c>
      <c r="C19" s="9">
        <v>55</v>
      </c>
      <c r="D19" s="6">
        <v>0</v>
      </c>
      <c r="E19" s="6">
        <v>0</v>
      </c>
      <c r="F19" s="6">
        <v>0</v>
      </c>
      <c r="G19" s="11">
        <f>(500*0.45)</f>
        <v>225</v>
      </c>
      <c r="H19" s="6">
        <v>1.55</v>
      </c>
      <c r="I19" s="14">
        <v>750</v>
      </c>
    </row>
    <row r="20" spans="1:9" x14ac:dyDescent="0.35">
      <c r="A20" s="1">
        <v>4</v>
      </c>
      <c r="B20" s="5" t="s">
        <v>18</v>
      </c>
      <c r="C20" s="9">
        <v>60</v>
      </c>
      <c r="D20" s="6">
        <v>0</v>
      </c>
      <c r="E20" s="6">
        <v>0</v>
      </c>
      <c r="F20" s="6">
        <v>0</v>
      </c>
      <c r="G20" s="11">
        <f>(500*0.375)</f>
        <v>187.5</v>
      </c>
      <c r="H20" s="6">
        <v>0.125</v>
      </c>
      <c r="I20" s="14">
        <v>625</v>
      </c>
    </row>
    <row r="21" spans="1:9" x14ac:dyDescent="0.35">
      <c r="A21" s="1">
        <v>5</v>
      </c>
      <c r="B21" s="5" t="s">
        <v>19</v>
      </c>
      <c r="C21" s="9">
        <v>65</v>
      </c>
      <c r="D21" s="6">
        <v>0</v>
      </c>
      <c r="E21" s="6">
        <v>0</v>
      </c>
      <c r="F21" s="6">
        <v>0</v>
      </c>
      <c r="G21" s="11">
        <f>(500*0.225)</f>
        <v>112.5</v>
      </c>
      <c r="H21" s="6">
        <v>7.4999999999999997E-2</v>
      </c>
      <c r="I21" s="14">
        <v>375</v>
      </c>
    </row>
    <row r="22" spans="1:9" x14ac:dyDescent="0.35">
      <c r="A22" s="1">
        <v>6</v>
      </c>
      <c r="B22" s="5" t="s">
        <v>20</v>
      </c>
      <c r="C22" s="9" t="s">
        <v>36</v>
      </c>
      <c r="D22" s="6">
        <v>0</v>
      </c>
      <c r="E22" s="6">
        <v>0</v>
      </c>
      <c r="F22" s="13">
        <v>0</v>
      </c>
      <c r="G22" s="12">
        <f>(500*0.15)</f>
        <v>75</v>
      </c>
      <c r="H22" s="6">
        <v>0.05</v>
      </c>
      <c r="I22" s="14">
        <v>250</v>
      </c>
    </row>
    <row r="25" spans="1:9" ht="16" thickBot="1" x14ac:dyDescent="0.4"/>
    <row r="26" spans="1:9" ht="16" thickBot="1" x14ac:dyDescent="0.4">
      <c r="B26" s="63" t="s">
        <v>81</v>
      </c>
      <c r="C26" s="64"/>
      <c r="D26" s="64"/>
      <c r="E26" s="65"/>
    </row>
    <row r="27" spans="1:9" ht="31" x14ac:dyDescent="0.35">
      <c r="B27" s="60" t="s">
        <v>85</v>
      </c>
      <c r="C27" s="61"/>
      <c r="D27" s="62"/>
      <c r="E27" s="54" t="s">
        <v>86</v>
      </c>
    </row>
    <row r="28" spans="1:9" x14ac:dyDescent="0.35">
      <c r="B28" s="52"/>
      <c r="C28" s="49"/>
      <c r="D28" s="53"/>
      <c r="E28" s="51"/>
    </row>
    <row r="29" spans="1:9" x14ac:dyDescent="0.35">
      <c r="B29" s="59" t="s">
        <v>111</v>
      </c>
      <c r="C29" s="59"/>
      <c r="D29" s="14">
        <v>2000</v>
      </c>
      <c r="E29" s="14">
        <v>0.5</v>
      </c>
    </row>
    <row r="30" spans="1:9" x14ac:dyDescent="0.35">
      <c r="B30" s="59" t="s">
        <v>87</v>
      </c>
      <c r="C30" s="59"/>
      <c r="D30" s="14">
        <v>3500</v>
      </c>
      <c r="E30" s="14">
        <v>1</v>
      </c>
    </row>
    <row r="31" spans="1:9" x14ac:dyDescent="0.35">
      <c r="B31" s="59" t="s">
        <v>88</v>
      </c>
      <c r="C31" s="59"/>
      <c r="D31" s="14">
        <v>5000</v>
      </c>
      <c r="E31" s="14">
        <v>1.5</v>
      </c>
    </row>
    <row r="32" spans="1:9" x14ac:dyDescent="0.35">
      <c r="B32" s="59" t="s">
        <v>89</v>
      </c>
      <c r="C32" s="59"/>
      <c r="D32" s="14">
        <v>7500</v>
      </c>
      <c r="E32" s="14">
        <v>2</v>
      </c>
    </row>
    <row r="33" spans="2:5" x14ac:dyDescent="0.35">
      <c r="B33" s="59" t="s">
        <v>90</v>
      </c>
      <c r="C33" s="59"/>
      <c r="D33" s="55" t="s">
        <v>110</v>
      </c>
      <c r="E33" s="14">
        <v>3</v>
      </c>
    </row>
    <row r="34" spans="2:5" ht="16" thickBot="1" x14ac:dyDescent="0.4">
      <c r="B34" s="1"/>
      <c r="D34" s="42"/>
      <c r="E34" s="7"/>
    </row>
    <row r="35" spans="2:5" ht="16" thickBot="1" x14ac:dyDescent="0.4">
      <c r="B35" s="63" t="s">
        <v>82</v>
      </c>
      <c r="C35" s="64"/>
      <c r="D35" s="64"/>
      <c r="E35" s="65"/>
    </row>
    <row r="36" spans="2:5" ht="31" x14ac:dyDescent="0.35">
      <c r="B36" s="60" t="s">
        <v>85</v>
      </c>
      <c r="C36" s="61"/>
      <c r="D36" s="62"/>
      <c r="E36" s="54" t="s">
        <v>86</v>
      </c>
    </row>
    <row r="37" spans="2:5" x14ac:dyDescent="0.35">
      <c r="B37" s="44"/>
      <c r="C37" s="49"/>
      <c r="D37" s="50"/>
      <c r="E37" s="51"/>
    </row>
    <row r="38" spans="2:5" x14ac:dyDescent="0.35">
      <c r="B38" s="59" t="s">
        <v>112</v>
      </c>
      <c r="C38" s="59"/>
      <c r="D38" s="14">
        <v>1000</v>
      </c>
      <c r="E38" s="14">
        <v>2</v>
      </c>
    </row>
    <row r="39" spans="2:5" x14ac:dyDescent="0.35">
      <c r="B39" s="59" t="s">
        <v>91</v>
      </c>
      <c r="C39" s="59"/>
      <c r="D39" s="14">
        <v>1500</v>
      </c>
      <c r="E39" s="14">
        <v>4</v>
      </c>
    </row>
    <row r="40" spans="2:5" x14ac:dyDescent="0.35">
      <c r="B40" s="59" t="s">
        <v>92</v>
      </c>
      <c r="C40" s="59"/>
      <c r="D40" s="14">
        <v>2500</v>
      </c>
      <c r="E40" s="14">
        <v>6</v>
      </c>
    </row>
    <row r="41" spans="2:5" x14ac:dyDescent="0.35">
      <c r="B41" s="59" t="s">
        <v>93</v>
      </c>
      <c r="C41" s="59"/>
      <c r="D41" s="14">
        <v>4000</v>
      </c>
      <c r="E41" s="14">
        <v>9</v>
      </c>
    </row>
    <row r="42" spans="2:5" x14ac:dyDescent="0.35">
      <c r="B42" s="59" t="s">
        <v>94</v>
      </c>
      <c r="C42" s="59"/>
      <c r="D42" s="14">
        <v>7000</v>
      </c>
      <c r="E42" s="14">
        <v>12</v>
      </c>
    </row>
    <row r="43" spans="2:5" x14ac:dyDescent="0.35">
      <c r="B43" s="59" t="s">
        <v>95</v>
      </c>
      <c r="C43" s="59"/>
      <c r="D43" s="14">
        <v>10000</v>
      </c>
      <c r="E43" s="14">
        <v>16</v>
      </c>
    </row>
    <row r="44" spans="2:5" x14ac:dyDescent="0.35">
      <c r="B44" s="59" t="s">
        <v>96</v>
      </c>
      <c r="C44" s="59"/>
      <c r="D44" s="57" t="s">
        <v>114</v>
      </c>
      <c r="E44" s="14">
        <v>20</v>
      </c>
    </row>
    <row r="45" spans="2:5" ht="16" thickBot="1" x14ac:dyDescent="0.4">
      <c r="B45" s="1"/>
      <c r="D45" s="43"/>
      <c r="E45" s="7"/>
    </row>
    <row r="46" spans="2:5" ht="16" thickBot="1" x14ac:dyDescent="0.4">
      <c r="B46" s="63" t="s">
        <v>83</v>
      </c>
      <c r="C46" s="64"/>
      <c r="D46" s="64"/>
      <c r="E46" s="65"/>
    </row>
    <row r="47" spans="2:5" ht="31" customHeight="1" x14ac:dyDescent="0.35">
      <c r="B47" s="60" t="s">
        <v>85</v>
      </c>
      <c r="C47" s="61"/>
      <c r="D47" s="62"/>
      <c r="E47" s="54" t="s">
        <v>86</v>
      </c>
    </row>
    <row r="48" spans="2:5" x14ac:dyDescent="0.35">
      <c r="B48" s="44"/>
      <c r="C48" s="45"/>
      <c r="D48" s="48"/>
      <c r="E48" s="47"/>
    </row>
    <row r="49" spans="2:5" x14ac:dyDescent="0.35">
      <c r="B49" s="59" t="s">
        <v>113</v>
      </c>
      <c r="C49" s="59"/>
      <c r="D49" s="14">
        <v>1000</v>
      </c>
      <c r="E49" s="14">
        <v>3</v>
      </c>
    </row>
    <row r="50" spans="2:5" x14ac:dyDescent="0.35">
      <c r="B50" s="59" t="s">
        <v>97</v>
      </c>
      <c r="C50" s="59"/>
      <c r="D50" s="14">
        <v>2000</v>
      </c>
      <c r="E50" s="14">
        <v>4.5</v>
      </c>
    </row>
    <row r="51" spans="2:5" x14ac:dyDescent="0.35">
      <c r="B51" s="59" t="s">
        <v>98</v>
      </c>
      <c r="C51" s="59"/>
      <c r="D51" s="14">
        <v>3000</v>
      </c>
      <c r="E51" s="14">
        <v>6.5</v>
      </c>
    </row>
    <row r="52" spans="2:5" x14ac:dyDescent="0.35">
      <c r="B52" s="59" t="s">
        <v>99</v>
      </c>
      <c r="C52" s="59"/>
      <c r="D52" s="14">
        <v>4000</v>
      </c>
      <c r="E52" s="14">
        <v>15</v>
      </c>
    </row>
    <row r="53" spans="2:5" x14ac:dyDescent="0.35">
      <c r="B53" s="59" t="s">
        <v>100</v>
      </c>
      <c r="C53" s="59"/>
      <c r="D53" s="14">
        <v>6000</v>
      </c>
      <c r="E53" s="14">
        <v>19.5</v>
      </c>
    </row>
    <row r="54" spans="2:5" x14ac:dyDescent="0.35">
      <c r="B54" s="59" t="s">
        <v>101</v>
      </c>
      <c r="C54" s="59"/>
      <c r="D54" s="14">
        <v>8000</v>
      </c>
      <c r="E54" s="14">
        <v>22</v>
      </c>
    </row>
    <row r="55" spans="2:5" x14ac:dyDescent="0.35">
      <c r="B55" s="59" t="s">
        <v>102</v>
      </c>
      <c r="C55" s="59"/>
      <c r="D55" s="56">
        <v>10000</v>
      </c>
      <c r="E55" s="14">
        <v>24</v>
      </c>
    </row>
    <row r="56" spans="2:5" x14ac:dyDescent="0.35">
      <c r="B56" s="59" t="s">
        <v>103</v>
      </c>
      <c r="C56" s="59"/>
      <c r="D56" s="55" t="s">
        <v>114</v>
      </c>
      <c r="E56" s="14">
        <v>26</v>
      </c>
    </row>
    <row r="57" spans="2:5" ht="16" thickBot="1" x14ac:dyDescent="0.4">
      <c r="B57" s="1"/>
      <c r="D57" s="42"/>
      <c r="E57" s="7"/>
    </row>
    <row r="58" spans="2:5" ht="16" thickBot="1" x14ac:dyDescent="0.4">
      <c r="B58" s="63" t="s">
        <v>84</v>
      </c>
      <c r="C58" s="64"/>
      <c r="D58" s="64"/>
      <c r="E58" s="65"/>
    </row>
    <row r="59" spans="2:5" ht="31" customHeight="1" x14ac:dyDescent="0.35">
      <c r="B59" s="60" t="s">
        <v>85</v>
      </c>
      <c r="C59" s="61"/>
      <c r="D59" s="62"/>
      <c r="E59" s="54" t="s">
        <v>86</v>
      </c>
    </row>
    <row r="60" spans="2:5" x14ac:dyDescent="0.35">
      <c r="B60" s="44"/>
      <c r="C60" s="45"/>
      <c r="D60" s="46"/>
      <c r="E60" s="47"/>
    </row>
    <row r="61" spans="2:5" x14ac:dyDescent="0.35">
      <c r="B61" s="59" t="s">
        <v>112</v>
      </c>
      <c r="C61" s="59"/>
      <c r="D61" s="14">
        <v>1000</v>
      </c>
      <c r="E61" s="14">
        <v>1</v>
      </c>
    </row>
    <row r="62" spans="2:5" x14ac:dyDescent="0.35">
      <c r="B62" s="59" t="s">
        <v>91</v>
      </c>
      <c r="C62" s="59"/>
      <c r="D62" s="14">
        <v>1500</v>
      </c>
      <c r="E62" s="14">
        <v>3</v>
      </c>
    </row>
    <row r="63" spans="2:5" x14ac:dyDescent="0.35">
      <c r="B63" s="59" t="s">
        <v>92</v>
      </c>
      <c r="C63" s="59"/>
      <c r="D63" s="14">
        <v>2500</v>
      </c>
      <c r="E63" s="14">
        <v>5</v>
      </c>
    </row>
    <row r="64" spans="2:5" x14ac:dyDescent="0.35">
      <c r="B64" s="59" t="s">
        <v>104</v>
      </c>
      <c r="C64" s="59"/>
      <c r="D64" s="14">
        <v>4500</v>
      </c>
      <c r="E64" s="14">
        <v>7</v>
      </c>
    </row>
    <row r="65" spans="2:5" x14ac:dyDescent="0.35">
      <c r="B65" s="59" t="s">
        <v>105</v>
      </c>
      <c r="C65" s="59"/>
      <c r="D65" s="14">
        <v>7500</v>
      </c>
      <c r="E65" s="14">
        <v>9</v>
      </c>
    </row>
    <row r="66" spans="2:5" x14ac:dyDescent="0.35">
      <c r="B66" s="59" t="s">
        <v>106</v>
      </c>
      <c r="C66" s="59"/>
      <c r="D66" s="14">
        <v>10000</v>
      </c>
      <c r="E66" s="14">
        <v>12</v>
      </c>
    </row>
    <row r="67" spans="2:5" x14ac:dyDescent="0.35">
      <c r="B67" s="59" t="s">
        <v>107</v>
      </c>
      <c r="C67" s="59"/>
      <c r="D67" s="14">
        <v>15000</v>
      </c>
      <c r="E67" s="14">
        <v>18</v>
      </c>
    </row>
    <row r="68" spans="2:5" x14ac:dyDescent="0.35">
      <c r="B68" s="59" t="s">
        <v>108</v>
      </c>
      <c r="C68" s="59"/>
      <c r="D68" s="55" t="s">
        <v>115</v>
      </c>
      <c r="E68" s="14">
        <v>30</v>
      </c>
    </row>
    <row r="72" spans="2:5" x14ac:dyDescent="0.35">
      <c r="C72" s="1" t="s">
        <v>116</v>
      </c>
    </row>
    <row r="73" spans="2:5" x14ac:dyDescent="0.35">
      <c r="C73" s="58">
        <v>2.5000000000000001E-3</v>
      </c>
    </row>
  </sheetData>
  <mergeCells count="44">
    <mergeCell ref="B46:E46"/>
    <mergeCell ref="B2:I2"/>
    <mergeCell ref="B3:C4"/>
    <mergeCell ref="B14:I14"/>
    <mergeCell ref="B15:C16"/>
    <mergeCell ref="D15:I15"/>
    <mergeCell ref="F16:G16"/>
    <mergeCell ref="F4:G4"/>
    <mergeCell ref="D3:I3"/>
    <mergeCell ref="B41:C41"/>
    <mergeCell ref="B42:C42"/>
    <mergeCell ref="B43:C43"/>
    <mergeCell ref="B44:C44"/>
    <mergeCell ref="B36:D36"/>
    <mergeCell ref="B32:C32"/>
    <mergeCell ref="B33:C33"/>
    <mergeCell ref="B38:C38"/>
    <mergeCell ref="B39:C39"/>
    <mergeCell ref="B40:C40"/>
    <mergeCell ref="B35:E35"/>
    <mergeCell ref="B27:D27"/>
    <mergeCell ref="B26:E26"/>
    <mergeCell ref="B29:C29"/>
    <mergeCell ref="B30:C30"/>
    <mergeCell ref="B31:C31"/>
    <mergeCell ref="B47:D47"/>
    <mergeCell ref="B49:C49"/>
    <mergeCell ref="B50:C50"/>
    <mergeCell ref="B51:C51"/>
    <mergeCell ref="B52:C52"/>
    <mergeCell ref="B53:C53"/>
    <mergeCell ref="B54:C54"/>
    <mergeCell ref="B55:C55"/>
    <mergeCell ref="B56:C56"/>
    <mergeCell ref="B59:D59"/>
    <mergeCell ref="B58:E58"/>
    <mergeCell ref="B66:C66"/>
    <mergeCell ref="B67:C67"/>
    <mergeCell ref="B68:C68"/>
    <mergeCell ref="B61:C61"/>
    <mergeCell ref="B62:C62"/>
    <mergeCell ref="B63:C63"/>
    <mergeCell ref="B64:C64"/>
    <mergeCell ref="B65:C6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377E-D9C6-4EB4-BF3B-3B54BCE2FAF4}">
  <dimension ref="A1:H366"/>
  <sheetViews>
    <sheetView workbookViewId="0">
      <selection activeCell="B6" sqref="B6"/>
    </sheetView>
  </sheetViews>
  <sheetFormatPr defaultRowHeight="15.5" x14ac:dyDescent="0.35"/>
  <cols>
    <col min="1" max="1" width="12.5" style="1" bestFit="1" customWidth="1"/>
    <col min="2" max="2" width="12.5" style="35" customWidth="1"/>
    <col min="3" max="3" width="10.4140625" style="1" bestFit="1" customWidth="1"/>
    <col min="4" max="4" width="12.5" style="1" bestFit="1" customWidth="1"/>
    <col min="6" max="6" width="10.25" bestFit="1" customWidth="1"/>
    <col min="8" max="8" width="10.25" bestFit="1" customWidth="1"/>
  </cols>
  <sheetData>
    <row r="1" spans="1:8" x14ac:dyDescent="0.35">
      <c r="A1" s="1" t="s">
        <v>48</v>
      </c>
      <c r="B1" s="35" t="s">
        <v>5</v>
      </c>
      <c r="C1" s="1" t="s">
        <v>50</v>
      </c>
      <c r="D1" s="1" t="s">
        <v>58</v>
      </c>
      <c r="E1" s="1"/>
      <c r="F1" s="1"/>
      <c r="G1" s="1"/>
      <c r="H1" s="34"/>
    </row>
    <row r="2" spans="1:8" x14ac:dyDescent="0.35">
      <c r="A2" s="31">
        <v>43466</v>
      </c>
      <c r="B2" s="35">
        <f>MONTH(A2)</f>
        <v>1</v>
      </c>
      <c r="C2" s="1" t="s">
        <v>51</v>
      </c>
      <c r="D2" s="1" t="s">
        <v>59</v>
      </c>
    </row>
    <row r="3" spans="1:8" x14ac:dyDescent="0.35">
      <c r="A3" s="31">
        <v>43467</v>
      </c>
      <c r="B3" s="35">
        <f t="shared" ref="B3:B66" si="0">MONTH(A3)</f>
        <v>1</v>
      </c>
      <c r="C3" s="1" t="s">
        <v>52</v>
      </c>
    </row>
    <row r="4" spans="1:8" x14ac:dyDescent="0.35">
      <c r="A4" s="31">
        <v>43468</v>
      </c>
      <c r="B4" s="35">
        <f t="shared" si="0"/>
        <v>1</v>
      </c>
      <c r="C4" s="1" t="s">
        <v>53</v>
      </c>
    </row>
    <row r="5" spans="1:8" x14ac:dyDescent="0.35">
      <c r="A5" s="31">
        <v>43469</v>
      </c>
      <c r="B5" s="35">
        <f t="shared" si="0"/>
        <v>1</v>
      </c>
      <c r="C5" s="1" t="s">
        <v>54</v>
      </c>
    </row>
    <row r="6" spans="1:8" x14ac:dyDescent="0.35">
      <c r="A6" s="31">
        <v>43470</v>
      </c>
      <c r="B6" s="35">
        <f t="shared" si="0"/>
        <v>1</v>
      </c>
      <c r="C6" s="1" t="s">
        <v>55</v>
      </c>
      <c r="F6" s="34"/>
      <c r="H6" s="34"/>
    </row>
    <row r="7" spans="1:8" x14ac:dyDescent="0.35">
      <c r="A7" s="31">
        <v>43471</v>
      </c>
      <c r="B7" s="35">
        <f t="shared" si="0"/>
        <v>1</v>
      </c>
      <c r="C7" s="1" t="s">
        <v>56</v>
      </c>
      <c r="H7" s="34"/>
    </row>
    <row r="8" spans="1:8" x14ac:dyDescent="0.35">
      <c r="A8" s="31">
        <v>43472</v>
      </c>
      <c r="B8" s="35">
        <f t="shared" si="0"/>
        <v>1</v>
      </c>
      <c r="C8" s="1" t="s">
        <v>57</v>
      </c>
    </row>
    <row r="9" spans="1:8" x14ac:dyDescent="0.35">
      <c r="A9" s="31">
        <v>43473</v>
      </c>
      <c r="B9" s="35">
        <f t="shared" si="0"/>
        <v>1</v>
      </c>
      <c r="C9" s="1" t="s">
        <v>51</v>
      </c>
    </row>
    <row r="10" spans="1:8" x14ac:dyDescent="0.35">
      <c r="A10" s="31">
        <v>43474</v>
      </c>
      <c r="B10" s="35">
        <f t="shared" si="0"/>
        <v>1</v>
      </c>
      <c r="C10" s="1" t="s">
        <v>52</v>
      </c>
    </row>
    <row r="11" spans="1:8" x14ac:dyDescent="0.35">
      <c r="A11" s="31">
        <v>43475</v>
      </c>
      <c r="B11" s="35">
        <f t="shared" si="0"/>
        <v>1</v>
      </c>
      <c r="C11" s="1" t="s">
        <v>53</v>
      </c>
    </row>
    <row r="12" spans="1:8" x14ac:dyDescent="0.35">
      <c r="A12" s="31">
        <v>43476</v>
      </c>
      <c r="B12" s="35">
        <f t="shared" si="0"/>
        <v>1</v>
      </c>
      <c r="C12" s="1" t="s">
        <v>54</v>
      </c>
    </row>
    <row r="13" spans="1:8" x14ac:dyDescent="0.35">
      <c r="A13" s="31">
        <v>43477</v>
      </c>
      <c r="B13" s="35">
        <f t="shared" si="0"/>
        <v>1</v>
      </c>
      <c r="C13" s="1" t="s">
        <v>55</v>
      </c>
    </row>
    <row r="14" spans="1:8" x14ac:dyDescent="0.35">
      <c r="A14" s="31">
        <v>43478</v>
      </c>
      <c r="B14" s="35">
        <f t="shared" si="0"/>
        <v>1</v>
      </c>
      <c r="C14" s="1" t="s">
        <v>56</v>
      </c>
    </row>
    <row r="15" spans="1:8" x14ac:dyDescent="0.35">
      <c r="A15" s="31">
        <v>43479</v>
      </c>
      <c r="B15" s="35">
        <f t="shared" si="0"/>
        <v>1</v>
      </c>
      <c r="C15" s="1" t="s">
        <v>57</v>
      </c>
    </row>
    <row r="16" spans="1:8" x14ac:dyDescent="0.35">
      <c r="A16" s="31">
        <v>43480</v>
      </c>
      <c r="B16" s="35">
        <f t="shared" si="0"/>
        <v>1</v>
      </c>
      <c r="C16" s="1" t="s">
        <v>51</v>
      </c>
    </row>
    <row r="17" spans="1:3" x14ac:dyDescent="0.35">
      <c r="A17" s="31">
        <v>43481</v>
      </c>
      <c r="B17" s="35">
        <f t="shared" si="0"/>
        <v>1</v>
      </c>
      <c r="C17" s="1" t="s">
        <v>52</v>
      </c>
    </row>
    <row r="18" spans="1:3" x14ac:dyDescent="0.35">
      <c r="A18" s="31">
        <v>43482</v>
      </c>
      <c r="B18" s="35">
        <f t="shared" si="0"/>
        <v>1</v>
      </c>
      <c r="C18" s="1" t="s">
        <v>53</v>
      </c>
    </row>
    <row r="19" spans="1:3" x14ac:dyDescent="0.35">
      <c r="A19" s="31">
        <v>43483</v>
      </c>
      <c r="B19" s="35">
        <f t="shared" si="0"/>
        <v>1</v>
      </c>
      <c r="C19" s="1" t="s">
        <v>54</v>
      </c>
    </row>
    <row r="20" spans="1:3" x14ac:dyDescent="0.35">
      <c r="A20" s="31">
        <v>43484</v>
      </c>
      <c r="B20" s="35">
        <f t="shared" si="0"/>
        <v>1</v>
      </c>
      <c r="C20" s="1" t="s">
        <v>55</v>
      </c>
    </row>
    <row r="21" spans="1:3" x14ac:dyDescent="0.35">
      <c r="A21" s="31">
        <v>43485</v>
      </c>
      <c r="B21" s="35">
        <f t="shared" si="0"/>
        <v>1</v>
      </c>
      <c r="C21" s="1" t="s">
        <v>56</v>
      </c>
    </row>
    <row r="22" spans="1:3" x14ac:dyDescent="0.35">
      <c r="A22" s="31">
        <v>43486</v>
      </c>
      <c r="B22" s="35">
        <f t="shared" si="0"/>
        <v>1</v>
      </c>
      <c r="C22" s="1" t="s">
        <v>57</v>
      </c>
    </row>
    <row r="23" spans="1:3" x14ac:dyDescent="0.35">
      <c r="A23" s="31">
        <v>43487</v>
      </c>
      <c r="B23" s="35">
        <f t="shared" si="0"/>
        <v>1</v>
      </c>
      <c r="C23" s="1" t="s">
        <v>51</v>
      </c>
    </row>
    <row r="24" spans="1:3" x14ac:dyDescent="0.35">
      <c r="A24" s="31">
        <v>43488</v>
      </c>
      <c r="B24" s="35">
        <f t="shared" si="0"/>
        <v>1</v>
      </c>
      <c r="C24" s="1" t="s">
        <v>52</v>
      </c>
    </row>
    <row r="25" spans="1:3" x14ac:dyDescent="0.35">
      <c r="A25" s="31">
        <v>43489</v>
      </c>
      <c r="B25" s="35">
        <f t="shared" si="0"/>
        <v>1</v>
      </c>
      <c r="C25" s="1" t="s">
        <v>53</v>
      </c>
    </row>
    <row r="26" spans="1:3" x14ac:dyDescent="0.35">
      <c r="A26" s="31">
        <v>43490</v>
      </c>
      <c r="B26" s="35">
        <f t="shared" si="0"/>
        <v>1</v>
      </c>
      <c r="C26" s="1" t="s">
        <v>54</v>
      </c>
    </row>
    <row r="27" spans="1:3" x14ac:dyDescent="0.35">
      <c r="A27" s="31">
        <v>43491</v>
      </c>
      <c r="B27" s="35">
        <f t="shared" si="0"/>
        <v>1</v>
      </c>
      <c r="C27" s="1" t="s">
        <v>55</v>
      </c>
    </row>
    <row r="28" spans="1:3" x14ac:dyDescent="0.35">
      <c r="A28" s="31">
        <v>43492</v>
      </c>
      <c r="B28" s="35">
        <f t="shared" si="0"/>
        <v>1</v>
      </c>
      <c r="C28" s="1" t="s">
        <v>56</v>
      </c>
    </row>
    <row r="29" spans="1:3" x14ac:dyDescent="0.35">
      <c r="A29" s="31">
        <v>43493</v>
      </c>
      <c r="B29" s="35">
        <f t="shared" si="0"/>
        <v>1</v>
      </c>
      <c r="C29" s="1" t="s">
        <v>57</v>
      </c>
    </row>
    <row r="30" spans="1:3" x14ac:dyDescent="0.35">
      <c r="A30" s="31">
        <v>43494</v>
      </c>
      <c r="B30" s="35">
        <f t="shared" si="0"/>
        <v>1</v>
      </c>
      <c r="C30" s="1" t="s">
        <v>51</v>
      </c>
    </row>
    <row r="31" spans="1:3" x14ac:dyDescent="0.35">
      <c r="A31" s="31">
        <v>43495</v>
      </c>
      <c r="B31" s="35">
        <f t="shared" si="0"/>
        <v>1</v>
      </c>
      <c r="C31" s="1" t="s">
        <v>52</v>
      </c>
    </row>
    <row r="32" spans="1:3" x14ac:dyDescent="0.35">
      <c r="A32" s="31">
        <v>43496</v>
      </c>
      <c r="B32" s="35">
        <f t="shared" si="0"/>
        <v>1</v>
      </c>
      <c r="C32" s="1" t="s">
        <v>53</v>
      </c>
    </row>
    <row r="33" spans="1:4" x14ac:dyDescent="0.35">
      <c r="A33" s="31">
        <v>43497</v>
      </c>
      <c r="B33" s="35">
        <f t="shared" si="0"/>
        <v>2</v>
      </c>
      <c r="C33" s="1" t="s">
        <v>54</v>
      </c>
    </row>
    <row r="34" spans="1:4" x14ac:dyDescent="0.35">
      <c r="A34" s="31">
        <v>43498</v>
      </c>
      <c r="B34" s="35">
        <f t="shared" si="0"/>
        <v>2</v>
      </c>
      <c r="C34" s="1" t="s">
        <v>55</v>
      </c>
    </row>
    <row r="35" spans="1:4" x14ac:dyDescent="0.35">
      <c r="A35" s="31">
        <v>43499</v>
      </c>
      <c r="B35" s="35">
        <f t="shared" si="0"/>
        <v>2</v>
      </c>
      <c r="C35" s="1" t="s">
        <v>56</v>
      </c>
    </row>
    <row r="36" spans="1:4" x14ac:dyDescent="0.35">
      <c r="A36" s="31">
        <v>43500</v>
      </c>
      <c r="B36" s="35">
        <f t="shared" si="0"/>
        <v>2</v>
      </c>
      <c r="C36" s="1" t="s">
        <v>57</v>
      </c>
    </row>
    <row r="37" spans="1:4" x14ac:dyDescent="0.35">
      <c r="A37" s="31">
        <v>43501</v>
      </c>
      <c r="B37" s="35">
        <f t="shared" si="0"/>
        <v>2</v>
      </c>
      <c r="C37" s="1" t="s">
        <v>51</v>
      </c>
      <c r="D37" s="1" t="s">
        <v>59</v>
      </c>
    </row>
    <row r="38" spans="1:4" x14ac:dyDescent="0.35">
      <c r="A38" s="31">
        <v>43502</v>
      </c>
      <c r="B38" s="35">
        <f t="shared" si="0"/>
        <v>2</v>
      </c>
      <c r="C38" s="1" t="s">
        <v>52</v>
      </c>
      <c r="D38" s="1" t="s">
        <v>59</v>
      </c>
    </row>
    <row r="39" spans="1:4" x14ac:dyDescent="0.35">
      <c r="A39" s="31">
        <v>43503</v>
      </c>
      <c r="B39" s="35">
        <f t="shared" si="0"/>
        <v>2</v>
      </c>
      <c r="C39" s="1" t="s">
        <v>53</v>
      </c>
    </row>
    <row r="40" spans="1:4" x14ac:dyDescent="0.35">
      <c r="A40" s="31">
        <v>43504</v>
      </c>
      <c r="B40" s="35">
        <f t="shared" si="0"/>
        <v>2</v>
      </c>
      <c r="C40" s="1" t="s">
        <v>54</v>
      </c>
    </row>
    <row r="41" spans="1:4" x14ac:dyDescent="0.35">
      <c r="A41" s="31">
        <v>43505</v>
      </c>
      <c r="B41" s="35">
        <f t="shared" si="0"/>
        <v>2</v>
      </c>
      <c r="C41" s="1" t="s">
        <v>55</v>
      </c>
    </row>
    <row r="42" spans="1:4" x14ac:dyDescent="0.35">
      <c r="A42" s="31">
        <v>43506</v>
      </c>
      <c r="B42" s="35">
        <f t="shared" si="0"/>
        <v>2</v>
      </c>
      <c r="C42" s="1" t="s">
        <v>56</v>
      </c>
    </row>
    <row r="43" spans="1:4" x14ac:dyDescent="0.35">
      <c r="A43" s="31">
        <v>43507</v>
      </c>
      <c r="B43" s="35">
        <f t="shared" si="0"/>
        <v>2</v>
      </c>
      <c r="C43" s="1" t="s">
        <v>57</v>
      </c>
    </row>
    <row r="44" spans="1:4" x14ac:dyDescent="0.35">
      <c r="A44" s="31">
        <v>43508</v>
      </c>
      <c r="B44" s="35">
        <f t="shared" si="0"/>
        <v>2</v>
      </c>
      <c r="C44" s="1" t="s">
        <v>51</v>
      </c>
    </row>
    <row r="45" spans="1:4" x14ac:dyDescent="0.35">
      <c r="A45" s="31">
        <v>43509</v>
      </c>
      <c r="B45" s="35">
        <f t="shared" si="0"/>
        <v>2</v>
      </c>
      <c r="C45" s="1" t="s">
        <v>52</v>
      </c>
    </row>
    <row r="46" spans="1:4" x14ac:dyDescent="0.35">
      <c r="A46" s="31">
        <v>43510</v>
      </c>
      <c r="B46" s="35">
        <f t="shared" si="0"/>
        <v>2</v>
      </c>
      <c r="C46" s="1" t="s">
        <v>53</v>
      </c>
    </row>
    <row r="47" spans="1:4" x14ac:dyDescent="0.35">
      <c r="A47" s="31">
        <v>43511</v>
      </c>
      <c r="B47" s="35">
        <f t="shared" si="0"/>
        <v>2</v>
      </c>
      <c r="C47" s="1" t="s">
        <v>54</v>
      </c>
    </row>
    <row r="48" spans="1:4" x14ac:dyDescent="0.35">
      <c r="A48" s="31">
        <v>43512</v>
      </c>
      <c r="B48" s="35">
        <f t="shared" si="0"/>
        <v>2</v>
      </c>
      <c r="C48" s="1" t="s">
        <v>55</v>
      </c>
    </row>
    <row r="49" spans="1:3" x14ac:dyDescent="0.35">
      <c r="A49" s="31">
        <v>43513</v>
      </c>
      <c r="B49" s="35">
        <f t="shared" si="0"/>
        <v>2</v>
      </c>
      <c r="C49" s="1" t="s">
        <v>56</v>
      </c>
    </row>
    <row r="50" spans="1:3" x14ac:dyDescent="0.35">
      <c r="A50" s="31">
        <v>43514</v>
      </c>
      <c r="B50" s="35">
        <f t="shared" si="0"/>
        <v>2</v>
      </c>
      <c r="C50" s="1" t="s">
        <v>57</v>
      </c>
    </row>
    <row r="51" spans="1:3" x14ac:dyDescent="0.35">
      <c r="A51" s="31">
        <v>43515</v>
      </c>
      <c r="B51" s="35">
        <f t="shared" si="0"/>
        <v>2</v>
      </c>
      <c r="C51" s="1" t="s">
        <v>51</v>
      </c>
    </row>
    <row r="52" spans="1:3" x14ac:dyDescent="0.35">
      <c r="A52" s="31">
        <v>43516</v>
      </c>
      <c r="B52" s="35">
        <f t="shared" si="0"/>
        <v>2</v>
      </c>
      <c r="C52" s="1" t="s">
        <v>52</v>
      </c>
    </row>
    <row r="53" spans="1:3" x14ac:dyDescent="0.35">
      <c r="A53" s="31">
        <v>43517</v>
      </c>
      <c r="B53" s="35">
        <f t="shared" si="0"/>
        <v>2</v>
      </c>
      <c r="C53" s="1" t="s">
        <v>53</v>
      </c>
    </row>
    <row r="54" spans="1:3" x14ac:dyDescent="0.35">
      <c r="A54" s="31">
        <v>43518</v>
      </c>
      <c r="B54" s="35">
        <f t="shared" si="0"/>
        <v>2</v>
      </c>
      <c r="C54" s="1" t="s">
        <v>54</v>
      </c>
    </row>
    <row r="55" spans="1:3" x14ac:dyDescent="0.35">
      <c r="A55" s="31">
        <v>43519</v>
      </c>
      <c r="B55" s="35">
        <f t="shared" si="0"/>
        <v>2</v>
      </c>
      <c r="C55" s="1" t="s">
        <v>55</v>
      </c>
    </row>
    <row r="56" spans="1:3" x14ac:dyDescent="0.35">
      <c r="A56" s="31">
        <v>43520</v>
      </c>
      <c r="B56" s="35">
        <f t="shared" si="0"/>
        <v>2</v>
      </c>
      <c r="C56" s="1" t="s">
        <v>56</v>
      </c>
    </row>
    <row r="57" spans="1:3" x14ac:dyDescent="0.35">
      <c r="A57" s="31">
        <v>43521</v>
      </c>
      <c r="B57" s="35">
        <f t="shared" si="0"/>
        <v>2</v>
      </c>
      <c r="C57" s="1" t="s">
        <v>57</v>
      </c>
    </row>
    <row r="58" spans="1:3" x14ac:dyDescent="0.35">
      <c r="A58" s="31">
        <v>43522</v>
      </c>
      <c r="B58" s="35">
        <f t="shared" si="0"/>
        <v>2</v>
      </c>
      <c r="C58" s="1" t="s">
        <v>51</v>
      </c>
    </row>
    <row r="59" spans="1:3" x14ac:dyDescent="0.35">
      <c r="A59" s="31">
        <v>43523</v>
      </c>
      <c r="B59" s="35">
        <f t="shared" si="0"/>
        <v>2</v>
      </c>
      <c r="C59" s="1" t="s">
        <v>52</v>
      </c>
    </row>
    <row r="60" spans="1:3" x14ac:dyDescent="0.35">
      <c r="A60" s="31">
        <v>43524</v>
      </c>
      <c r="B60" s="35">
        <f t="shared" si="0"/>
        <v>2</v>
      </c>
      <c r="C60" s="1" t="s">
        <v>53</v>
      </c>
    </row>
    <row r="61" spans="1:3" x14ac:dyDescent="0.35">
      <c r="A61" s="31">
        <v>43525</v>
      </c>
      <c r="B61" s="35">
        <f t="shared" si="0"/>
        <v>3</v>
      </c>
      <c r="C61" s="1" t="s">
        <v>54</v>
      </c>
    </row>
    <row r="62" spans="1:3" x14ac:dyDescent="0.35">
      <c r="A62" s="31">
        <v>43526</v>
      </c>
      <c r="B62" s="35">
        <f t="shared" si="0"/>
        <v>3</v>
      </c>
      <c r="C62" s="1" t="s">
        <v>55</v>
      </c>
    </row>
    <row r="63" spans="1:3" x14ac:dyDescent="0.35">
      <c r="A63" s="31">
        <v>43527</v>
      </c>
      <c r="B63" s="35">
        <f t="shared" si="0"/>
        <v>3</v>
      </c>
      <c r="C63" s="1" t="s">
        <v>56</v>
      </c>
    </row>
    <row r="64" spans="1:3" x14ac:dyDescent="0.35">
      <c r="A64" s="31">
        <v>43528</v>
      </c>
      <c r="B64" s="35">
        <f t="shared" si="0"/>
        <v>3</v>
      </c>
      <c r="C64" s="1" t="s">
        <v>57</v>
      </c>
    </row>
    <row r="65" spans="1:3" x14ac:dyDescent="0.35">
      <c r="A65" s="31">
        <v>43529</v>
      </c>
      <c r="B65" s="35">
        <f t="shared" si="0"/>
        <v>3</v>
      </c>
      <c r="C65" s="1" t="s">
        <v>51</v>
      </c>
    </row>
    <row r="66" spans="1:3" x14ac:dyDescent="0.35">
      <c r="A66" s="31">
        <v>43530</v>
      </c>
      <c r="B66" s="35">
        <f t="shared" si="0"/>
        <v>3</v>
      </c>
      <c r="C66" s="1" t="s">
        <v>52</v>
      </c>
    </row>
    <row r="67" spans="1:3" x14ac:dyDescent="0.35">
      <c r="A67" s="31">
        <v>43531</v>
      </c>
      <c r="B67" s="35">
        <f t="shared" ref="B67:B130" si="1">MONTH(A67)</f>
        <v>3</v>
      </c>
      <c r="C67" s="1" t="s">
        <v>53</v>
      </c>
    </row>
    <row r="68" spans="1:3" x14ac:dyDescent="0.35">
      <c r="A68" s="31">
        <v>43532</v>
      </c>
      <c r="B68" s="35">
        <f t="shared" si="1"/>
        <v>3</v>
      </c>
      <c r="C68" s="1" t="s">
        <v>54</v>
      </c>
    </row>
    <row r="69" spans="1:3" x14ac:dyDescent="0.35">
      <c r="A69" s="31">
        <v>43533</v>
      </c>
      <c r="B69" s="35">
        <f t="shared" si="1"/>
        <v>3</v>
      </c>
      <c r="C69" s="1" t="s">
        <v>55</v>
      </c>
    </row>
    <row r="70" spans="1:3" x14ac:dyDescent="0.35">
      <c r="A70" s="31">
        <v>43534</v>
      </c>
      <c r="B70" s="35">
        <f t="shared" si="1"/>
        <v>3</v>
      </c>
      <c r="C70" s="1" t="s">
        <v>56</v>
      </c>
    </row>
    <row r="71" spans="1:3" x14ac:dyDescent="0.35">
      <c r="A71" s="31">
        <v>43535</v>
      </c>
      <c r="B71" s="35">
        <f t="shared" si="1"/>
        <v>3</v>
      </c>
      <c r="C71" s="1" t="s">
        <v>57</v>
      </c>
    </row>
    <row r="72" spans="1:3" x14ac:dyDescent="0.35">
      <c r="A72" s="31">
        <v>43536</v>
      </c>
      <c r="B72" s="35">
        <f t="shared" si="1"/>
        <v>3</v>
      </c>
      <c r="C72" s="1" t="s">
        <v>51</v>
      </c>
    </row>
    <row r="73" spans="1:3" x14ac:dyDescent="0.35">
      <c r="A73" s="31">
        <v>43537</v>
      </c>
      <c r="B73" s="35">
        <f t="shared" si="1"/>
        <v>3</v>
      </c>
      <c r="C73" s="1" t="s">
        <v>52</v>
      </c>
    </row>
    <row r="74" spans="1:3" x14ac:dyDescent="0.35">
      <c r="A74" s="31">
        <v>43538</v>
      </c>
      <c r="B74" s="35">
        <f t="shared" si="1"/>
        <v>3</v>
      </c>
      <c r="C74" s="1" t="s">
        <v>53</v>
      </c>
    </row>
    <row r="75" spans="1:3" x14ac:dyDescent="0.35">
      <c r="A75" s="31">
        <v>43539</v>
      </c>
      <c r="B75" s="35">
        <f t="shared" si="1"/>
        <v>3</v>
      </c>
      <c r="C75" s="1" t="s">
        <v>54</v>
      </c>
    </row>
    <row r="76" spans="1:3" x14ac:dyDescent="0.35">
      <c r="A76" s="31">
        <v>43540</v>
      </c>
      <c r="B76" s="35">
        <f t="shared" si="1"/>
        <v>3</v>
      </c>
      <c r="C76" s="1" t="s">
        <v>55</v>
      </c>
    </row>
    <row r="77" spans="1:3" x14ac:dyDescent="0.35">
      <c r="A77" s="31">
        <v>43541</v>
      </c>
      <c r="B77" s="35">
        <f t="shared" si="1"/>
        <v>3</v>
      </c>
      <c r="C77" s="1" t="s">
        <v>56</v>
      </c>
    </row>
    <row r="78" spans="1:3" x14ac:dyDescent="0.35">
      <c r="A78" s="31">
        <v>43542</v>
      </c>
      <c r="B78" s="35">
        <f t="shared" si="1"/>
        <v>3</v>
      </c>
      <c r="C78" s="1" t="s">
        <v>57</v>
      </c>
    </row>
    <row r="79" spans="1:3" x14ac:dyDescent="0.35">
      <c r="A79" s="31">
        <v>43543</v>
      </c>
      <c r="B79" s="35">
        <f t="shared" si="1"/>
        <v>3</v>
      </c>
      <c r="C79" s="1" t="s">
        <v>51</v>
      </c>
    </row>
    <row r="80" spans="1:3" x14ac:dyDescent="0.35">
      <c r="A80" s="31">
        <v>43544</v>
      </c>
      <c r="B80" s="35">
        <f t="shared" si="1"/>
        <v>3</v>
      </c>
      <c r="C80" s="1" t="s">
        <v>52</v>
      </c>
    </row>
    <row r="81" spans="1:3" x14ac:dyDescent="0.35">
      <c r="A81" s="31">
        <v>43545</v>
      </c>
      <c r="B81" s="35">
        <f t="shared" si="1"/>
        <v>3</v>
      </c>
      <c r="C81" s="1" t="s">
        <v>53</v>
      </c>
    </row>
    <row r="82" spans="1:3" x14ac:dyDescent="0.35">
      <c r="A82" s="31">
        <v>43546</v>
      </c>
      <c r="B82" s="35">
        <f t="shared" si="1"/>
        <v>3</v>
      </c>
      <c r="C82" s="1" t="s">
        <v>54</v>
      </c>
    </row>
    <row r="83" spans="1:3" x14ac:dyDescent="0.35">
      <c r="A83" s="31">
        <v>43547</v>
      </c>
      <c r="B83" s="35">
        <f t="shared" si="1"/>
        <v>3</v>
      </c>
      <c r="C83" s="1" t="s">
        <v>55</v>
      </c>
    </row>
    <row r="84" spans="1:3" x14ac:dyDescent="0.35">
      <c r="A84" s="31">
        <v>43548</v>
      </c>
      <c r="B84" s="35">
        <f t="shared" si="1"/>
        <v>3</v>
      </c>
      <c r="C84" s="1" t="s">
        <v>56</v>
      </c>
    </row>
    <row r="85" spans="1:3" x14ac:dyDescent="0.35">
      <c r="A85" s="31">
        <v>43549</v>
      </c>
      <c r="B85" s="35">
        <f t="shared" si="1"/>
        <v>3</v>
      </c>
      <c r="C85" s="1" t="s">
        <v>57</v>
      </c>
    </row>
    <row r="86" spans="1:3" x14ac:dyDescent="0.35">
      <c r="A86" s="31">
        <v>43550</v>
      </c>
      <c r="B86" s="35">
        <f t="shared" si="1"/>
        <v>3</v>
      </c>
      <c r="C86" s="1" t="s">
        <v>51</v>
      </c>
    </row>
    <row r="87" spans="1:3" x14ac:dyDescent="0.35">
      <c r="A87" s="31">
        <v>43551</v>
      </c>
      <c r="B87" s="35">
        <f t="shared" si="1"/>
        <v>3</v>
      </c>
      <c r="C87" s="1" t="s">
        <v>52</v>
      </c>
    </row>
    <row r="88" spans="1:3" x14ac:dyDescent="0.35">
      <c r="A88" s="31">
        <v>43552</v>
      </c>
      <c r="B88" s="35">
        <f t="shared" si="1"/>
        <v>3</v>
      </c>
      <c r="C88" s="1" t="s">
        <v>53</v>
      </c>
    </row>
    <row r="89" spans="1:3" x14ac:dyDescent="0.35">
      <c r="A89" s="31">
        <v>43553</v>
      </c>
      <c r="B89" s="35">
        <f t="shared" si="1"/>
        <v>3</v>
      </c>
      <c r="C89" s="1" t="s">
        <v>54</v>
      </c>
    </row>
    <row r="90" spans="1:3" x14ac:dyDescent="0.35">
      <c r="A90" s="31">
        <v>43554</v>
      </c>
      <c r="B90" s="35">
        <f t="shared" si="1"/>
        <v>3</v>
      </c>
      <c r="C90" s="1" t="s">
        <v>55</v>
      </c>
    </row>
    <row r="91" spans="1:3" x14ac:dyDescent="0.35">
      <c r="A91" s="31">
        <v>43555</v>
      </c>
      <c r="B91" s="35">
        <f t="shared" si="1"/>
        <v>3</v>
      </c>
      <c r="C91" s="1" t="s">
        <v>56</v>
      </c>
    </row>
    <row r="92" spans="1:3" x14ac:dyDescent="0.35">
      <c r="A92" s="31">
        <v>43556</v>
      </c>
      <c r="B92" s="35">
        <f t="shared" si="1"/>
        <v>4</v>
      </c>
      <c r="C92" s="1" t="s">
        <v>57</v>
      </c>
    </row>
    <row r="93" spans="1:3" x14ac:dyDescent="0.35">
      <c r="A93" s="31">
        <v>43557</v>
      </c>
      <c r="B93" s="35">
        <f t="shared" si="1"/>
        <v>4</v>
      </c>
      <c r="C93" s="1" t="s">
        <v>51</v>
      </c>
    </row>
    <row r="94" spans="1:3" x14ac:dyDescent="0.35">
      <c r="A94" s="31">
        <v>43558</v>
      </c>
      <c r="B94" s="35">
        <f t="shared" si="1"/>
        <v>4</v>
      </c>
      <c r="C94" s="1" t="s">
        <v>52</v>
      </c>
    </row>
    <row r="95" spans="1:3" x14ac:dyDescent="0.35">
      <c r="A95" s="31">
        <v>43559</v>
      </c>
      <c r="B95" s="35">
        <f t="shared" si="1"/>
        <v>4</v>
      </c>
      <c r="C95" s="1" t="s">
        <v>53</v>
      </c>
    </row>
    <row r="96" spans="1:3" x14ac:dyDescent="0.35">
      <c r="A96" s="31">
        <v>43560</v>
      </c>
      <c r="B96" s="35">
        <f t="shared" si="1"/>
        <v>4</v>
      </c>
      <c r="C96" s="1" t="s">
        <v>54</v>
      </c>
    </row>
    <row r="97" spans="1:4" x14ac:dyDescent="0.35">
      <c r="A97" s="31">
        <v>43561</v>
      </c>
      <c r="B97" s="35">
        <f t="shared" si="1"/>
        <v>4</v>
      </c>
      <c r="C97" s="1" t="s">
        <v>55</v>
      </c>
    </row>
    <row r="98" spans="1:4" x14ac:dyDescent="0.35">
      <c r="A98" s="31">
        <v>43562</v>
      </c>
      <c r="B98" s="35">
        <f t="shared" si="1"/>
        <v>4</v>
      </c>
      <c r="C98" s="1" t="s">
        <v>56</v>
      </c>
    </row>
    <row r="99" spans="1:4" x14ac:dyDescent="0.35">
      <c r="A99" s="31">
        <v>43563</v>
      </c>
      <c r="B99" s="35">
        <f t="shared" si="1"/>
        <v>4</v>
      </c>
      <c r="C99" s="1" t="s">
        <v>57</v>
      </c>
    </row>
    <row r="100" spans="1:4" x14ac:dyDescent="0.35">
      <c r="A100" s="31">
        <v>43564</v>
      </c>
      <c r="B100" s="35">
        <f t="shared" si="1"/>
        <v>4</v>
      </c>
      <c r="C100" s="1" t="s">
        <v>51</v>
      </c>
    </row>
    <row r="101" spans="1:4" x14ac:dyDescent="0.35">
      <c r="A101" s="31">
        <v>43565</v>
      </c>
      <c r="B101" s="35">
        <f t="shared" si="1"/>
        <v>4</v>
      </c>
      <c r="C101" s="1" t="s">
        <v>52</v>
      </c>
    </row>
    <row r="102" spans="1:4" x14ac:dyDescent="0.35">
      <c r="A102" s="31">
        <v>43566</v>
      </c>
      <c r="B102" s="35">
        <f t="shared" si="1"/>
        <v>4</v>
      </c>
      <c r="C102" s="1" t="s">
        <v>53</v>
      </c>
    </row>
    <row r="103" spans="1:4" x14ac:dyDescent="0.35">
      <c r="A103" s="31">
        <v>43567</v>
      </c>
      <c r="B103" s="35">
        <f t="shared" si="1"/>
        <v>4</v>
      </c>
      <c r="C103" s="1" t="s">
        <v>54</v>
      </c>
    </row>
    <row r="104" spans="1:4" x14ac:dyDescent="0.35">
      <c r="A104" s="31">
        <v>43568</v>
      </c>
      <c r="B104" s="35">
        <f t="shared" si="1"/>
        <v>4</v>
      </c>
      <c r="C104" s="1" t="s">
        <v>55</v>
      </c>
    </row>
    <row r="105" spans="1:4" x14ac:dyDescent="0.35">
      <c r="A105" s="31">
        <v>43569</v>
      </c>
      <c r="B105" s="35">
        <f t="shared" si="1"/>
        <v>4</v>
      </c>
      <c r="C105" s="1" t="s">
        <v>56</v>
      </c>
    </row>
    <row r="106" spans="1:4" x14ac:dyDescent="0.35">
      <c r="A106" s="31">
        <v>43570</v>
      </c>
      <c r="B106" s="35">
        <f t="shared" si="1"/>
        <v>4</v>
      </c>
      <c r="C106" s="1" t="s">
        <v>57</v>
      </c>
    </row>
    <row r="107" spans="1:4" x14ac:dyDescent="0.35">
      <c r="A107" s="31">
        <v>43571</v>
      </c>
      <c r="B107" s="35">
        <f t="shared" si="1"/>
        <v>4</v>
      </c>
      <c r="C107" s="1" t="s">
        <v>51</v>
      </c>
    </row>
    <row r="108" spans="1:4" x14ac:dyDescent="0.35">
      <c r="A108" s="31">
        <v>43572</v>
      </c>
      <c r="B108" s="35">
        <f t="shared" si="1"/>
        <v>4</v>
      </c>
      <c r="C108" s="1" t="s">
        <v>52</v>
      </c>
    </row>
    <row r="109" spans="1:4" x14ac:dyDescent="0.35">
      <c r="A109" s="31">
        <v>43573</v>
      </c>
      <c r="B109" s="35">
        <f t="shared" si="1"/>
        <v>4</v>
      </c>
      <c r="C109" s="1" t="s">
        <v>53</v>
      </c>
    </row>
    <row r="110" spans="1:4" x14ac:dyDescent="0.35">
      <c r="A110" s="31">
        <v>43574</v>
      </c>
      <c r="B110" s="35">
        <f t="shared" si="1"/>
        <v>4</v>
      </c>
      <c r="C110" s="1" t="s">
        <v>54</v>
      </c>
      <c r="D110" s="1" t="s">
        <v>59</v>
      </c>
    </row>
    <row r="111" spans="1:4" x14ac:dyDescent="0.35">
      <c r="A111" s="31">
        <v>43575</v>
      </c>
      <c r="B111" s="35">
        <f t="shared" si="1"/>
        <v>4</v>
      </c>
      <c r="C111" s="1" t="s">
        <v>55</v>
      </c>
    </row>
    <row r="112" spans="1:4" x14ac:dyDescent="0.35">
      <c r="A112" s="31">
        <v>43576</v>
      </c>
      <c r="B112" s="35">
        <f t="shared" si="1"/>
        <v>4</v>
      </c>
      <c r="C112" s="1" t="s">
        <v>56</v>
      </c>
    </row>
    <row r="113" spans="1:4" x14ac:dyDescent="0.35">
      <c r="A113" s="31">
        <v>43577</v>
      </c>
      <c r="B113" s="35">
        <f t="shared" si="1"/>
        <v>4</v>
      </c>
      <c r="C113" s="1" t="s">
        <v>57</v>
      </c>
    </row>
    <row r="114" spans="1:4" x14ac:dyDescent="0.35">
      <c r="A114" s="31">
        <v>43578</v>
      </c>
      <c r="B114" s="35">
        <f t="shared" si="1"/>
        <v>4</v>
      </c>
      <c r="C114" s="1" t="s">
        <v>51</v>
      </c>
    </row>
    <row r="115" spans="1:4" x14ac:dyDescent="0.35">
      <c r="A115" s="31">
        <v>43579</v>
      </c>
      <c r="B115" s="35">
        <f t="shared" si="1"/>
        <v>4</v>
      </c>
      <c r="C115" s="1" t="s">
        <v>52</v>
      </c>
    </row>
    <row r="116" spans="1:4" x14ac:dyDescent="0.35">
      <c r="A116" s="31">
        <v>43580</v>
      </c>
      <c r="B116" s="35">
        <f t="shared" si="1"/>
        <v>4</v>
      </c>
      <c r="C116" s="1" t="s">
        <v>53</v>
      </c>
    </row>
    <row r="117" spans="1:4" x14ac:dyDescent="0.35">
      <c r="A117" s="31">
        <v>43581</v>
      </c>
      <c r="B117" s="35">
        <f t="shared" si="1"/>
        <v>4</v>
      </c>
      <c r="C117" s="1" t="s">
        <v>54</v>
      </c>
    </row>
    <row r="118" spans="1:4" x14ac:dyDescent="0.35">
      <c r="A118" s="31">
        <v>43582</v>
      </c>
      <c r="B118" s="35">
        <f t="shared" si="1"/>
        <v>4</v>
      </c>
      <c r="C118" s="1" t="s">
        <v>55</v>
      </c>
    </row>
    <row r="119" spans="1:4" x14ac:dyDescent="0.35">
      <c r="A119" s="31">
        <v>43583</v>
      </c>
      <c r="B119" s="35">
        <f t="shared" si="1"/>
        <v>4</v>
      </c>
      <c r="C119" s="1" t="s">
        <v>56</v>
      </c>
    </row>
    <row r="120" spans="1:4" x14ac:dyDescent="0.35">
      <c r="A120" s="31">
        <v>43584</v>
      </c>
      <c r="B120" s="35">
        <f t="shared" si="1"/>
        <v>4</v>
      </c>
      <c r="C120" s="1" t="s">
        <v>57</v>
      </c>
    </row>
    <row r="121" spans="1:4" x14ac:dyDescent="0.35">
      <c r="A121" s="31">
        <v>43585</v>
      </c>
      <c r="B121" s="35">
        <f t="shared" si="1"/>
        <v>4</v>
      </c>
      <c r="C121" s="1" t="s">
        <v>51</v>
      </c>
    </row>
    <row r="122" spans="1:4" x14ac:dyDescent="0.35">
      <c r="A122" s="31">
        <v>43586</v>
      </c>
      <c r="B122" s="35">
        <f t="shared" si="1"/>
        <v>5</v>
      </c>
      <c r="C122" s="1" t="s">
        <v>52</v>
      </c>
      <c r="D122" s="1" t="s">
        <v>59</v>
      </c>
    </row>
    <row r="123" spans="1:4" x14ac:dyDescent="0.35">
      <c r="A123" s="31">
        <v>43587</v>
      </c>
      <c r="B123" s="35">
        <f t="shared" si="1"/>
        <v>5</v>
      </c>
      <c r="C123" s="1" t="s">
        <v>53</v>
      </c>
    </row>
    <row r="124" spans="1:4" x14ac:dyDescent="0.35">
      <c r="A124" s="31">
        <v>43588</v>
      </c>
      <c r="B124" s="35">
        <f t="shared" si="1"/>
        <v>5</v>
      </c>
      <c r="C124" s="1" t="s">
        <v>54</v>
      </c>
    </row>
    <row r="125" spans="1:4" x14ac:dyDescent="0.35">
      <c r="A125" s="31">
        <v>43589</v>
      </c>
      <c r="B125" s="35">
        <f t="shared" si="1"/>
        <v>5</v>
      </c>
      <c r="C125" s="1" t="s">
        <v>55</v>
      </c>
    </row>
    <row r="126" spans="1:4" x14ac:dyDescent="0.35">
      <c r="A126" s="31">
        <v>43590</v>
      </c>
      <c r="B126" s="35">
        <f t="shared" si="1"/>
        <v>5</v>
      </c>
      <c r="C126" s="1" t="s">
        <v>56</v>
      </c>
    </row>
    <row r="127" spans="1:4" x14ac:dyDescent="0.35">
      <c r="A127" s="31">
        <v>43591</v>
      </c>
      <c r="B127" s="35">
        <f t="shared" si="1"/>
        <v>5</v>
      </c>
      <c r="C127" s="1" t="s">
        <v>57</v>
      </c>
    </row>
    <row r="128" spans="1:4" x14ac:dyDescent="0.35">
      <c r="A128" s="31">
        <v>43592</v>
      </c>
      <c r="B128" s="35">
        <f t="shared" si="1"/>
        <v>5</v>
      </c>
      <c r="C128" s="1" t="s">
        <v>51</v>
      </c>
    </row>
    <row r="129" spans="1:4" x14ac:dyDescent="0.35">
      <c r="A129" s="31">
        <v>43593</v>
      </c>
      <c r="B129" s="35">
        <f t="shared" si="1"/>
        <v>5</v>
      </c>
      <c r="C129" s="1" t="s">
        <v>52</v>
      </c>
    </row>
    <row r="130" spans="1:4" x14ac:dyDescent="0.35">
      <c r="A130" s="31">
        <v>43594</v>
      </c>
      <c r="B130" s="35">
        <f t="shared" si="1"/>
        <v>5</v>
      </c>
      <c r="C130" s="1" t="s">
        <v>53</v>
      </c>
    </row>
    <row r="131" spans="1:4" x14ac:dyDescent="0.35">
      <c r="A131" s="31">
        <v>43595</v>
      </c>
      <c r="B131" s="35">
        <f t="shared" ref="B131:B194" si="2">MONTH(A131)</f>
        <v>5</v>
      </c>
      <c r="C131" s="1" t="s">
        <v>54</v>
      </c>
    </row>
    <row r="132" spans="1:4" x14ac:dyDescent="0.35">
      <c r="A132" s="31">
        <v>43596</v>
      </c>
      <c r="B132" s="35">
        <f t="shared" si="2"/>
        <v>5</v>
      </c>
      <c r="C132" s="1" t="s">
        <v>55</v>
      </c>
    </row>
    <row r="133" spans="1:4" x14ac:dyDescent="0.35">
      <c r="A133" s="31">
        <v>43597</v>
      </c>
      <c r="B133" s="35">
        <f t="shared" si="2"/>
        <v>5</v>
      </c>
      <c r="C133" s="1" t="s">
        <v>56</v>
      </c>
    </row>
    <row r="134" spans="1:4" x14ac:dyDescent="0.35">
      <c r="A134" s="31">
        <v>43598</v>
      </c>
      <c r="B134" s="35">
        <f t="shared" si="2"/>
        <v>5</v>
      </c>
      <c r="C134" s="1" t="s">
        <v>57</v>
      </c>
    </row>
    <row r="135" spans="1:4" x14ac:dyDescent="0.35">
      <c r="A135" s="31">
        <v>43599</v>
      </c>
      <c r="B135" s="35">
        <f t="shared" si="2"/>
        <v>5</v>
      </c>
      <c r="C135" s="1" t="s">
        <v>51</v>
      </c>
    </row>
    <row r="136" spans="1:4" x14ac:dyDescent="0.35">
      <c r="A136" s="31">
        <v>43600</v>
      </c>
      <c r="B136" s="35">
        <f t="shared" si="2"/>
        <v>5</v>
      </c>
      <c r="C136" s="1" t="s">
        <v>52</v>
      </c>
    </row>
    <row r="137" spans="1:4" x14ac:dyDescent="0.35">
      <c r="A137" s="31">
        <v>43601</v>
      </c>
      <c r="B137" s="35">
        <f t="shared" si="2"/>
        <v>5</v>
      </c>
      <c r="C137" s="1" t="s">
        <v>53</v>
      </c>
    </row>
    <row r="138" spans="1:4" x14ac:dyDescent="0.35">
      <c r="A138" s="31">
        <v>43602</v>
      </c>
      <c r="B138" s="35">
        <f t="shared" si="2"/>
        <v>5</v>
      </c>
      <c r="C138" s="1" t="s">
        <v>54</v>
      </c>
    </row>
    <row r="139" spans="1:4" x14ac:dyDescent="0.35">
      <c r="A139" s="31">
        <v>43603</v>
      </c>
      <c r="B139" s="35">
        <f t="shared" si="2"/>
        <v>5</v>
      </c>
      <c r="C139" s="1" t="s">
        <v>55</v>
      </c>
    </row>
    <row r="140" spans="1:4" x14ac:dyDescent="0.35">
      <c r="A140" s="31">
        <v>43604</v>
      </c>
      <c r="B140" s="35">
        <f t="shared" si="2"/>
        <v>5</v>
      </c>
      <c r="C140" s="1" t="s">
        <v>56</v>
      </c>
      <c r="D140" s="1" t="s">
        <v>59</v>
      </c>
    </row>
    <row r="141" spans="1:4" x14ac:dyDescent="0.35">
      <c r="A141" s="31">
        <v>43605</v>
      </c>
      <c r="B141" s="35">
        <f t="shared" si="2"/>
        <v>5</v>
      </c>
      <c r="C141" s="1" t="s">
        <v>57</v>
      </c>
    </row>
    <row r="142" spans="1:4" x14ac:dyDescent="0.35">
      <c r="A142" s="31">
        <v>43606</v>
      </c>
      <c r="B142" s="35">
        <f t="shared" si="2"/>
        <v>5</v>
      </c>
      <c r="C142" s="1" t="s">
        <v>51</v>
      </c>
    </row>
    <row r="143" spans="1:4" x14ac:dyDescent="0.35">
      <c r="A143" s="31">
        <v>43607</v>
      </c>
      <c r="B143" s="35">
        <f t="shared" si="2"/>
        <v>5</v>
      </c>
      <c r="C143" s="1" t="s">
        <v>52</v>
      </c>
    </row>
    <row r="144" spans="1:4" x14ac:dyDescent="0.35">
      <c r="A144" s="31">
        <v>43608</v>
      </c>
      <c r="B144" s="35">
        <f t="shared" si="2"/>
        <v>5</v>
      </c>
      <c r="C144" s="1" t="s">
        <v>53</v>
      </c>
    </row>
    <row r="145" spans="1:4" x14ac:dyDescent="0.35">
      <c r="A145" s="31">
        <v>43609</v>
      </c>
      <c r="B145" s="35">
        <f t="shared" si="2"/>
        <v>5</v>
      </c>
      <c r="C145" s="1" t="s">
        <v>54</v>
      </c>
    </row>
    <row r="146" spans="1:4" x14ac:dyDescent="0.35">
      <c r="A146" s="31">
        <v>43610</v>
      </c>
      <c r="B146" s="35">
        <f t="shared" si="2"/>
        <v>5</v>
      </c>
      <c r="C146" s="1" t="s">
        <v>55</v>
      </c>
    </row>
    <row r="147" spans="1:4" x14ac:dyDescent="0.35">
      <c r="A147" s="31">
        <v>43611</v>
      </c>
      <c r="B147" s="35">
        <f t="shared" si="2"/>
        <v>5</v>
      </c>
      <c r="C147" s="1" t="s">
        <v>56</v>
      </c>
    </row>
    <row r="148" spans="1:4" x14ac:dyDescent="0.35">
      <c r="A148" s="31">
        <v>43612</v>
      </c>
      <c r="B148" s="35">
        <f t="shared" si="2"/>
        <v>5</v>
      </c>
      <c r="C148" s="1" t="s">
        <v>57</v>
      </c>
    </row>
    <row r="149" spans="1:4" x14ac:dyDescent="0.35">
      <c r="A149" s="31">
        <v>43613</v>
      </c>
      <c r="B149" s="35">
        <f t="shared" si="2"/>
        <v>5</v>
      </c>
      <c r="C149" s="1" t="s">
        <v>51</v>
      </c>
    </row>
    <row r="150" spans="1:4" x14ac:dyDescent="0.35">
      <c r="A150" s="31">
        <v>43614</v>
      </c>
      <c r="B150" s="35">
        <f t="shared" si="2"/>
        <v>5</v>
      </c>
      <c r="C150" s="1" t="s">
        <v>52</v>
      </c>
    </row>
    <row r="151" spans="1:4" x14ac:dyDescent="0.35">
      <c r="A151" s="31">
        <v>43615</v>
      </c>
      <c r="B151" s="35">
        <f t="shared" si="2"/>
        <v>5</v>
      </c>
      <c r="C151" s="1" t="s">
        <v>53</v>
      </c>
    </row>
    <row r="152" spans="1:4" x14ac:dyDescent="0.35">
      <c r="A152" s="31">
        <v>43616</v>
      </c>
      <c r="B152" s="35">
        <f t="shared" si="2"/>
        <v>5</v>
      </c>
      <c r="C152" s="1" t="s">
        <v>54</v>
      </c>
    </row>
    <row r="153" spans="1:4" x14ac:dyDescent="0.35">
      <c r="A153" s="31">
        <v>43617</v>
      </c>
      <c r="B153" s="35">
        <f t="shared" si="2"/>
        <v>6</v>
      </c>
      <c r="C153" s="1" t="s">
        <v>55</v>
      </c>
    </row>
    <row r="154" spans="1:4" x14ac:dyDescent="0.35">
      <c r="A154" s="31">
        <v>43618</v>
      </c>
      <c r="B154" s="35">
        <f t="shared" si="2"/>
        <v>6</v>
      </c>
      <c r="C154" s="1" t="s">
        <v>56</v>
      </c>
    </row>
    <row r="155" spans="1:4" x14ac:dyDescent="0.35">
      <c r="A155" s="31">
        <v>43619</v>
      </c>
      <c r="B155" s="35">
        <f t="shared" si="2"/>
        <v>6</v>
      </c>
      <c r="C155" s="1" t="s">
        <v>57</v>
      </c>
    </row>
    <row r="156" spans="1:4" x14ac:dyDescent="0.35">
      <c r="A156" s="31">
        <v>43620</v>
      </c>
      <c r="B156" s="35">
        <f t="shared" si="2"/>
        <v>6</v>
      </c>
      <c r="C156" s="1" t="s">
        <v>51</v>
      </c>
    </row>
    <row r="157" spans="1:4" x14ac:dyDescent="0.35">
      <c r="A157" s="31">
        <v>43621</v>
      </c>
      <c r="B157" s="35">
        <f t="shared" si="2"/>
        <v>6</v>
      </c>
      <c r="C157" s="1" t="s">
        <v>52</v>
      </c>
      <c r="D157" s="1" t="s">
        <v>59</v>
      </c>
    </row>
    <row r="158" spans="1:4" x14ac:dyDescent="0.35">
      <c r="A158" s="31">
        <v>43622</v>
      </c>
      <c r="B158" s="35">
        <f t="shared" si="2"/>
        <v>6</v>
      </c>
      <c r="C158" s="1" t="s">
        <v>53</v>
      </c>
    </row>
    <row r="159" spans="1:4" x14ac:dyDescent="0.35">
      <c r="A159" s="31">
        <v>43623</v>
      </c>
      <c r="B159" s="35">
        <f t="shared" si="2"/>
        <v>6</v>
      </c>
      <c r="C159" s="1" t="s">
        <v>54</v>
      </c>
    </row>
    <row r="160" spans="1:4" x14ac:dyDescent="0.35">
      <c r="A160" s="31">
        <v>43624</v>
      </c>
      <c r="B160" s="35">
        <f t="shared" si="2"/>
        <v>6</v>
      </c>
      <c r="C160" s="1" t="s">
        <v>55</v>
      </c>
    </row>
    <row r="161" spans="1:3" x14ac:dyDescent="0.35">
      <c r="A161" s="31">
        <v>43625</v>
      </c>
      <c r="B161" s="35">
        <f t="shared" si="2"/>
        <v>6</v>
      </c>
      <c r="C161" s="1" t="s">
        <v>56</v>
      </c>
    </row>
    <row r="162" spans="1:3" x14ac:dyDescent="0.35">
      <c r="A162" s="31">
        <v>43626</v>
      </c>
      <c r="B162" s="35">
        <f t="shared" si="2"/>
        <v>6</v>
      </c>
      <c r="C162" s="1" t="s">
        <v>57</v>
      </c>
    </row>
    <row r="163" spans="1:3" x14ac:dyDescent="0.35">
      <c r="A163" s="31">
        <v>43627</v>
      </c>
      <c r="B163" s="35">
        <f t="shared" si="2"/>
        <v>6</v>
      </c>
      <c r="C163" s="1" t="s">
        <v>51</v>
      </c>
    </row>
    <row r="164" spans="1:3" x14ac:dyDescent="0.35">
      <c r="A164" s="31">
        <v>43628</v>
      </c>
      <c r="B164" s="35">
        <f t="shared" si="2"/>
        <v>6</v>
      </c>
      <c r="C164" s="1" t="s">
        <v>52</v>
      </c>
    </row>
    <row r="165" spans="1:3" x14ac:dyDescent="0.35">
      <c r="A165" s="31">
        <v>43629</v>
      </c>
      <c r="B165" s="35">
        <f t="shared" si="2"/>
        <v>6</v>
      </c>
      <c r="C165" s="1" t="s">
        <v>53</v>
      </c>
    </row>
    <row r="166" spans="1:3" x14ac:dyDescent="0.35">
      <c r="A166" s="31">
        <v>43630</v>
      </c>
      <c r="B166" s="35">
        <f t="shared" si="2"/>
        <v>6</v>
      </c>
      <c r="C166" s="1" t="s">
        <v>54</v>
      </c>
    </row>
    <row r="167" spans="1:3" x14ac:dyDescent="0.35">
      <c r="A167" s="31">
        <v>43631</v>
      </c>
      <c r="B167" s="35">
        <f t="shared" si="2"/>
        <v>6</v>
      </c>
      <c r="C167" s="1" t="s">
        <v>55</v>
      </c>
    </row>
    <row r="168" spans="1:3" x14ac:dyDescent="0.35">
      <c r="A168" s="31">
        <v>43632</v>
      </c>
      <c r="B168" s="35">
        <f t="shared" si="2"/>
        <v>6</v>
      </c>
      <c r="C168" s="1" t="s">
        <v>56</v>
      </c>
    </row>
    <row r="169" spans="1:3" x14ac:dyDescent="0.35">
      <c r="A169" s="31">
        <v>43633</v>
      </c>
      <c r="B169" s="35">
        <f t="shared" si="2"/>
        <v>6</v>
      </c>
      <c r="C169" s="1" t="s">
        <v>57</v>
      </c>
    </row>
    <row r="170" spans="1:3" x14ac:dyDescent="0.35">
      <c r="A170" s="31">
        <v>43634</v>
      </c>
      <c r="B170" s="35">
        <f t="shared" si="2"/>
        <v>6</v>
      </c>
      <c r="C170" s="1" t="s">
        <v>51</v>
      </c>
    </row>
    <row r="171" spans="1:3" x14ac:dyDescent="0.35">
      <c r="A171" s="31">
        <v>43635</v>
      </c>
      <c r="B171" s="35">
        <f t="shared" si="2"/>
        <v>6</v>
      </c>
      <c r="C171" s="1" t="s">
        <v>52</v>
      </c>
    </row>
    <row r="172" spans="1:3" x14ac:dyDescent="0.35">
      <c r="A172" s="31">
        <v>43636</v>
      </c>
      <c r="B172" s="35">
        <f t="shared" si="2"/>
        <v>6</v>
      </c>
      <c r="C172" s="1" t="s">
        <v>53</v>
      </c>
    </row>
    <row r="173" spans="1:3" x14ac:dyDescent="0.35">
      <c r="A173" s="31">
        <v>43637</v>
      </c>
      <c r="B173" s="35">
        <f t="shared" si="2"/>
        <v>6</v>
      </c>
      <c r="C173" s="1" t="s">
        <v>54</v>
      </c>
    </row>
    <row r="174" spans="1:3" x14ac:dyDescent="0.35">
      <c r="A174" s="31">
        <v>43638</v>
      </c>
      <c r="B174" s="35">
        <f t="shared" si="2"/>
        <v>6</v>
      </c>
      <c r="C174" s="1" t="s">
        <v>55</v>
      </c>
    </row>
    <row r="175" spans="1:3" x14ac:dyDescent="0.35">
      <c r="A175" s="31">
        <v>43639</v>
      </c>
      <c r="B175" s="35">
        <f t="shared" si="2"/>
        <v>6</v>
      </c>
      <c r="C175" s="1" t="s">
        <v>56</v>
      </c>
    </row>
    <row r="176" spans="1:3" x14ac:dyDescent="0.35">
      <c r="A176" s="31">
        <v>43640</v>
      </c>
      <c r="B176" s="35">
        <f t="shared" si="2"/>
        <v>6</v>
      </c>
      <c r="C176" s="1" t="s">
        <v>57</v>
      </c>
    </row>
    <row r="177" spans="1:3" x14ac:dyDescent="0.35">
      <c r="A177" s="31">
        <v>43641</v>
      </c>
      <c r="B177" s="35">
        <f t="shared" si="2"/>
        <v>6</v>
      </c>
      <c r="C177" s="1" t="s">
        <v>51</v>
      </c>
    </row>
    <row r="178" spans="1:3" x14ac:dyDescent="0.35">
      <c r="A178" s="31">
        <v>43642</v>
      </c>
      <c r="B178" s="35">
        <f t="shared" si="2"/>
        <v>6</v>
      </c>
      <c r="C178" s="1" t="s">
        <v>52</v>
      </c>
    </row>
    <row r="179" spans="1:3" x14ac:dyDescent="0.35">
      <c r="A179" s="31">
        <v>43643</v>
      </c>
      <c r="B179" s="35">
        <f t="shared" si="2"/>
        <v>6</v>
      </c>
      <c r="C179" s="1" t="s">
        <v>53</v>
      </c>
    </row>
    <row r="180" spans="1:3" x14ac:dyDescent="0.35">
      <c r="A180" s="31">
        <v>43644</v>
      </c>
      <c r="B180" s="35">
        <f t="shared" si="2"/>
        <v>6</v>
      </c>
      <c r="C180" s="1" t="s">
        <v>54</v>
      </c>
    </row>
    <row r="181" spans="1:3" x14ac:dyDescent="0.35">
      <c r="A181" s="31">
        <v>43645</v>
      </c>
      <c r="B181" s="35">
        <f t="shared" si="2"/>
        <v>6</v>
      </c>
      <c r="C181" s="1" t="s">
        <v>55</v>
      </c>
    </row>
    <row r="182" spans="1:3" x14ac:dyDescent="0.35">
      <c r="A182" s="31">
        <v>43646</v>
      </c>
      <c r="B182" s="35">
        <f t="shared" si="2"/>
        <v>6</v>
      </c>
      <c r="C182" s="1" t="s">
        <v>56</v>
      </c>
    </row>
    <row r="183" spans="1:3" x14ac:dyDescent="0.35">
      <c r="A183" s="31">
        <v>43647</v>
      </c>
      <c r="B183" s="35">
        <f t="shared" si="2"/>
        <v>7</v>
      </c>
      <c r="C183" s="1" t="s">
        <v>57</v>
      </c>
    </row>
    <row r="184" spans="1:3" x14ac:dyDescent="0.35">
      <c r="A184" s="31">
        <v>43648</v>
      </c>
      <c r="B184" s="35">
        <f t="shared" si="2"/>
        <v>7</v>
      </c>
      <c r="C184" s="1" t="s">
        <v>51</v>
      </c>
    </row>
    <row r="185" spans="1:3" x14ac:dyDescent="0.35">
      <c r="A185" s="31">
        <v>43649</v>
      </c>
      <c r="B185" s="35">
        <f t="shared" si="2"/>
        <v>7</v>
      </c>
      <c r="C185" s="1" t="s">
        <v>52</v>
      </c>
    </row>
    <row r="186" spans="1:3" x14ac:dyDescent="0.35">
      <c r="A186" s="31">
        <v>43650</v>
      </c>
      <c r="B186" s="35">
        <f t="shared" si="2"/>
        <v>7</v>
      </c>
      <c r="C186" s="1" t="s">
        <v>53</v>
      </c>
    </row>
    <row r="187" spans="1:3" x14ac:dyDescent="0.35">
      <c r="A187" s="31">
        <v>43651</v>
      </c>
      <c r="B187" s="35">
        <f t="shared" si="2"/>
        <v>7</v>
      </c>
      <c r="C187" s="1" t="s">
        <v>54</v>
      </c>
    </row>
    <row r="188" spans="1:3" x14ac:dyDescent="0.35">
      <c r="A188" s="31">
        <v>43652</v>
      </c>
      <c r="B188" s="35">
        <f t="shared" si="2"/>
        <v>7</v>
      </c>
      <c r="C188" s="1" t="s">
        <v>55</v>
      </c>
    </row>
    <row r="189" spans="1:3" x14ac:dyDescent="0.35">
      <c r="A189" s="31">
        <v>43653</v>
      </c>
      <c r="B189" s="35">
        <f t="shared" si="2"/>
        <v>7</v>
      </c>
      <c r="C189" s="1" t="s">
        <v>56</v>
      </c>
    </row>
    <row r="190" spans="1:3" x14ac:dyDescent="0.35">
      <c r="A190" s="31">
        <v>43654</v>
      </c>
      <c r="B190" s="35">
        <f t="shared" si="2"/>
        <v>7</v>
      </c>
      <c r="C190" s="1" t="s">
        <v>57</v>
      </c>
    </row>
    <row r="191" spans="1:3" x14ac:dyDescent="0.35">
      <c r="A191" s="31">
        <v>43655</v>
      </c>
      <c r="B191" s="35">
        <f t="shared" si="2"/>
        <v>7</v>
      </c>
      <c r="C191" s="1" t="s">
        <v>51</v>
      </c>
    </row>
    <row r="192" spans="1:3" x14ac:dyDescent="0.35">
      <c r="A192" s="31">
        <v>43656</v>
      </c>
      <c r="B192" s="35">
        <f t="shared" si="2"/>
        <v>7</v>
      </c>
      <c r="C192" s="1" t="s">
        <v>52</v>
      </c>
    </row>
    <row r="193" spans="1:3" x14ac:dyDescent="0.35">
      <c r="A193" s="31">
        <v>43657</v>
      </c>
      <c r="B193" s="35">
        <f t="shared" si="2"/>
        <v>7</v>
      </c>
      <c r="C193" s="1" t="s">
        <v>53</v>
      </c>
    </row>
    <row r="194" spans="1:3" x14ac:dyDescent="0.35">
      <c r="A194" s="31">
        <v>43658</v>
      </c>
      <c r="B194" s="35">
        <f t="shared" si="2"/>
        <v>7</v>
      </c>
      <c r="C194" s="1" t="s">
        <v>54</v>
      </c>
    </row>
    <row r="195" spans="1:3" x14ac:dyDescent="0.35">
      <c r="A195" s="31">
        <v>43659</v>
      </c>
      <c r="B195" s="35">
        <f t="shared" ref="B195:B258" si="3">MONTH(A195)</f>
        <v>7</v>
      </c>
      <c r="C195" s="1" t="s">
        <v>55</v>
      </c>
    </row>
    <row r="196" spans="1:3" x14ac:dyDescent="0.35">
      <c r="A196" s="31">
        <v>43660</v>
      </c>
      <c r="B196" s="35">
        <f t="shared" si="3"/>
        <v>7</v>
      </c>
      <c r="C196" s="1" t="s">
        <v>56</v>
      </c>
    </row>
    <row r="197" spans="1:3" x14ac:dyDescent="0.35">
      <c r="A197" s="31">
        <v>43661</v>
      </c>
      <c r="B197" s="35">
        <f t="shared" si="3"/>
        <v>7</v>
      </c>
      <c r="C197" s="1" t="s">
        <v>57</v>
      </c>
    </row>
    <row r="198" spans="1:3" x14ac:dyDescent="0.35">
      <c r="A198" s="31">
        <v>43662</v>
      </c>
      <c r="B198" s="35">
        <f t="shared" si="3"/>
        <v>7</v>
      </c>
      <c r="C198" s="1" t="s">
        <v>51</v>
      </c>
    </row>
    <row r="199" spans="1:3" x14ac:dyDescent="0.35">
      <c r="A199" s="31">
        <v>43663</v>
      </c>
      <c r="B199" s="35">
        <f t="shared" si="3"/>
        <v>7</v>
      </c>
      <c r="C199" s="1" t="s">
        <v>52</v>
      </c>
    </row>
    <row r="200" spans="1:3" x14ac:dyDescent="0.35">
      <c r="A200" s="31">
        <v>43664</v>
      </c>
      <c r="B200" s="35">
        <f t="shared" si="3"/>
        <v>7</v>
      </c>
      <c r="C200" s="1" t="s">
        <v>53</v>
      </c>
    </row>
    <row r="201" spans="1:3" x14ac:dyDescent="0.35">
      <c r="A201" s="31">
        <v>43665</v>
      </c>
      <c r="B201" s="35">
        <f t="shared" si="3"/>
        <v>7</v>
      </c>
      <c r="C201" s="1" t="s">
        <v>54</v>
      </c>
    </row>
    <row r="202" spans="1:3" x14ac:dyDescent="0.35">
      <c r="A202" s="31">
        <v>43666</v>
      </c>
      <c r="B202" s="35">
        <f t="shared" si="3"/>
        <v>7</v>
      </c>
      <c r="C202" s="1" t="s">
        <v>55</v>
      </c>
    </row>
    <row r="203" spans="1:3" x14ac:dyDescent="0.35">
      <c r="A203" s="31">
        <v>43667</v>
      </c>
      <c r="B203" s="35">
        <f t="shared" si="3"/>
        <v>7</v>
      </c>
      <c r="C203" s="1" t="s">
        <v>56</v>
      </c>
    </row>
    <row r="204" spans="1:3" x14ac:dyDescent="0.35">
      <c r="A204" s="31">
        <v>43668</v>
      </c>
      <c r="B204" s="35">
        <f t="shared" si="3"/>
        <v>7</v>
      </c>
      <c r="C204" s="1" t="s">
        <v>57</v>
      </c>
    </row>
    <row r="205" spans="1:3" x14ac:dyDescent="0.35">
      <c r="A205" s="31">
        <v>43669</v>
      </c>
      <c r="B205" s="35">
        <f t="shared" si="3"/>
        <v>7</v>
      </c>
      <c r="C205" s="1" t="s">
        <v>51</v>
      </c>
    </row>
    <row r="206" spans="1:3" x14ac:dyDescent="0.35">
      <c r="A206" s="31">
        <v>43670</v>
      </c>
      <c r="B206" s="35">
        <f t="shared" si="3"/>
        <v>7</v>
      </c>
      <c r="C206" s="1" t="s">
        <v>52</v>
      </c>
    </row>
    <row r="207" spans="1:3" x14ac:dyDescent="0.35">
      <c r="A207" s="31">
        <v>43671</v>
      </c>
      <c r="B207" s="35">
        <f t="shared" si="3"/>
        <v>7</v>
      </c>
      <c r="C207" s="1" t="s">
        <v>53</v>
      </c>
    </row>
    <row r="208" spans="1:3" x14ac:dyDescent="0.35">
      <c r="A208" s="31">
        <v>43672</v>
      </c>
      <c r="B208" s="35">
        <f t="shared" si="3"/>
        <v>7</v>
      </c>
      <c r="C208" s="1" t="s">
        <v>54</v>
      </c>
    </row>
    <row r="209" spans="1:4" x14ac:dyDescent="0.35">
      <c r="A209" s="31">
        <v>43673</v>
      </c>
      <c r="B209" s="35">
        <f t="shared" si="3"/>
        <v>7</v>
      </c>
      <c r="C209" s="1" t="s">
        <v>55</v>
      </c>
    </row>
    <row r="210" spans="1:4" x14ac:dyDescent="0.35">
      <c r="A210" s="31">
        <v>43674</v>
      </c>
      <c r="B210" s="35">
        <f t="shared" si="3"/>
        <v>7</v>
      </c>
      <c r="C210" s="1" t="s">
        <v>56</v>
      </c>
    </row>
    <row r="211" spans="1:4" x14ac:dyDescent="0.35">
      <c r="A211" s="31">
        <v>43675</v>
      </c>
      <c r="B211" s="35">
        <f t="shared" si="3"/>
        <v>7</v>
      </c>
      <c r="C211" s="1" t="s">
        <v>57</v>
      </c>
    </row>
    <row r="212" spans="1:4" x14ac:dyDescent="0.35">
      <c r="A212" s="31">
        <v>43676</v>
      </c>
      <c r="B212" s="35">
        <f t="shared" si="3"/>
        <v>7</v>
      </c>
      <c r="C212" s="1" t="s">
        <v>51</v>
      </c>
    </row>
    <row r="213" spans="1:4" x14ac:dyDescent="0.35">
      <c r="A213" s="31">
        <v>43677</v>
      </c>
      <c r="B213" s="35">
        <f t="shared" si="3"/>
        <v>7</v>
      </c>
      <c r="C213" s="1" t="s">
        <v>52</v>
      </c>
    </row>
    <row r="214" spans="1:4" x14ac:dyDescent="0.35">
      <c r="A214" s="31">
        <v>43678</v>
      </c>
      <c r="B214" s="35">
        <f t="shared" si="3"/>
        <v>8</v>
      </c>
      <c r="C214" s="1" t="s">
        <v>53</v>
      </c>
    </row>
    <row r="215" spans="1:4" x14ac:dyDescent="0.35">
      <c r="A215" s="31">
        <v>43679</v>
      </c>
      <c r="B215" s="35">
        <f t="shared" si="3"/>
        <v>8</v>
      </c>
      <c r="C215" s="1" t="s">
        <v>54</v>
      </c>
    </row>
    <row r="216" spans="1:4" x14ac:dyDescent="0.35">
      <c r="A216" s="31">
        <v>43680</v>
      </c>
      <c r="B216" s="35">
        <f t="shared" si="3"/>
        <v>8</v>
      </c>
      <c r="C216" s="1" t="s">
        <v>55</v>
      </c>
    </row>
    <row r="217" spans="1:4" x14ac:dyDescent="0.35">
      <c r="A217" s="31">
        <v>43681</v>
      </c>
      <c r="B217" s="35">
        <f t="shared" si="3"/>
        <v>8</v>
      </c>
      <c r="C217" s="1" t="s">
        <v>56</v>
      </c>
    </row>
    <row r="218" spans="1:4" x14ac:dyDescent="0.35">
      <c r="A218" s="31">
        <v>43682</v>
      </c>
      <c r="B218" s="35">
        <f t="shared" si="3"/>
        <v>8</v>
      </c>
      <c r="C218" s="1" t="s">
        <v>57</v>
      </c>
    </row>
    <row r="219" spans="1:4" x14ac:dyDescent="0.35">
      <c r="A219" s="31">
        <v>43683</v>
      </c>
      <c r="B219" s="35">
        <f t="shared" si="3"/>
        <v>8</v>
      </c>
      <c r="C219" s="1" t="s">
        <v>51</v>
      </c>
    </row>
    <row r="220" spans="1:4" x14ac:dyDescent="0.35">
      <c r="A220" s="31">
        <v>43684</v>
      </c>
      <c r="B220" s="35">
        <f t="shared" si="3"/>
        <v>8</v>
      </c>
      <c r="C220" s="1" t="s">
        <v>52</v>
      </c>
    </row>
    <row r="221" spans="1:4" x14ac:dyDescent="0.35">
      <c r="A221" s="31">
        <v>43685</v>
      </c>
      <c r="B221" s="35">
        <f t="shared" si="3"/>
        <v>8</v>
      </c>
      <c r="C221" s="1" t="s">
        <v>53</v>
      </c>
    </row>
    <row r="222" spans="1:4" x14ac:dyDescent="0.35">
      <c r="A222" s="31">
        <v>43686</v>
      </c>
      <c r="B222" s="35">
        <f t="shared" si="3"/>
        <v>8</v>
      </c>
      <c r="C222" s="1" t="s">
        <v>54</v>
      </c>
      <c r="D222" s="1" t="s">
        <v>59</v>
      </c>
    </row>
    <row r="223" spans="1:4" x14ac:dyDescent="0.35">
      <c r="A223" s="31">
        <v>43687</v>
      </c>
      <c r="B223" s="35">
        <f t="shared" si="3"/>
        <v>8</v>
      </c>
      <c r="C223" s="1" t="s">
        <v>55</v>
      </c>
    </row>
    <row r="224" spans="1:4" x14ac:dyDescent="0.35">
      <c r="A224" s="31">
        <v>43688</v>
      </c>
      <c r="B224" s="35">
        <f t="shared" si="3"/>
        <v>8</v>
      </c>
      <c r="C224" s="1" t="s">
        <v>56</v>
      </c>
      <c r="D224" s="1" t="s">
        <v>59</v>
      </c>
    </row>
    <row r="225" spans="1:3" x14ac:dyDescent="0.35">
      <c r="A225" s="31">
        <v>43689</v>
      </c>
      <c r="B225" s="35">
        <f t="shared" si="3"/>
        <v>8</v>
      </c>
      <c r="C225" s="1" t="s">
        <v>57</v>
      </c>
    </row>
    <row r="226" spans="1:3" x14ac:dyDescent="0.35">
      <c r="A226" s="31">
        <v>43690</v>
      </c>
      <c r="B226" s="35">
        <f t="shared" si="3"/>
        <v>8</v>
      </c>
      <c r="C226" s="1" t="s">
        <v>51</v>
      </c>
    </row>
    <row r="227" spans="1:3" x14ac:dyDescent="0.35">
      <c r="A227" s="31">
        <v>43691</v>
      </c>
      <c r="B227" s="35">
        <f t="shared" si="3"/>
        <v>8</v>
      </c>
      <c r="C227" s="1" t="s">
        <v>52</v>
      </c>
    </row>
    <row r="228" spans="1:3" x14ac:dyDescent="0.35">
      <c r="A228" s="31">
        <v>43692</v>
      </c>
      <c r="B228" s="35">
        <f t="shared" si="3"/>
        <v>8</v>
      </c>
      <c r="C228" s="1" t="s">
        <v>53</v>
      </c>
    </row>
    <row r="229" spans="1:3" x14ac:dyDescent="0.35">
      <c r="A229" s="31">
        <v>43693</v>
      </c>
      <c r="B229" s="35">
        <f t="shared" si="3"/>
        <v>8</v>
      </c>
      <c r="C229" s="1" t="s">
        <v>54</v>
      </c>
    </row>
    <row r="230" spans="1:3" x14ac:dyDescent="0.35">
      <c r="A230" s="31">
        <v>43694</v>
      </c>
      <c r="B230" s="35">
        <f t="shared" si="3"/>
        <v>8</v>
      </c>
      <c r="C230" s="1" t="s">
        <v>55</v>
      </c>
    </row>
    <row r="231" spans="1:3" x14ac:dyDescent="0.35">
      <c r="A231" s="31">
        <v>43695</v>
      </c>
      <c r="B231" s="35">
        <f t="shared" si="3"/>
        <v>8</v>
      </c>
      <c r="C231" s="1" t="s">
        <v>56</v>
      </c>
    </row>
    <row r="232" spans="1:3" x14ac:dyDescent="0.35">
      <c r="A232" s="31">
        <v>43696</v>
      </c>
      <c r="B232" s="35">
        <f t="shared" si="3"/>
        <v>8</v>
      </c>
      <c r="C232" s="1" t="s">
        <v>57</v>
      </c>
    </row>
    <row r="233" spans="1:3" x14ac:dyDescent="0.35">
      <c r="A233" s="31">
        <v>43697</v>
      </c>
      <c r="B233" s="35">
        <f t="shared" si="3"/>
        <v>8</v>
      </c>
      <c r="C233" s="1" t="s">
        <v>51</v>
      </c>
    </row>
    <row r="234" spans="1:3" x14ac:dyDescent="0.35">
      <c r="A234" s="31">
        <v>43698</v>
      </c>
      <c r="B234" s="35">
        <f t="shared" si="3"/>
        <v>8</v>
      </c>
      <c r="C234" s="1" t="s">
        <v>52</v>
      </c>
    </row>
    <row r="235" spans="1:3" x14ac:dyDescent="0.35">
      <c r="A235" s="31">
        <v>43699</v>
      </c>
      <c r="B235" s="35">
        <f t="shared" si="3"/>
        <v>8</v>
      </c>
      <c r="C235" s="1" t="s">
        <v>53</v>
      </c>
    </row>
    <row r="236" spans="1:3" x14ac:dyDescent="0.35">
      <c r="A236" s="31">
        <v>43700</v>
      </c>
      <c r="B236" s="35">
        <f t="shared" si="3"/>
        <v>8</v>
      </c>
      <c r="C236" s="1" t="s">
        <v>54</v>
      </c>
    </row>
    <row r="237" spans="1:3" x14ac:dyDescent="0.35">
      <c r="A237" s="31">
        <v>43701</v>
      </c>
      <c r="B237" s="35">
        <f t="shared" si="3"/>
        <v>8</v>
      </c>
      <c r="C237" s="1" t="s">
        <v>55</v>
      </c>
    </row>
    <row r="238" spans="1:3" x14ac:dyDescent="0.35">
      <c r="A238" s="31">
        <v>43702</v>
      </c>
      <c r="B238" s="35">
        <f t="shared" si="3"/>
        <v>8</v>
      </c>
      <c r="C238" s="1" t="s">
        <v>56</v>
      </c>
    </row>
    <row r="239" spans="1:3" x14ac:dyDescent="0.35">
      <c r="A239" s="31">
        <v>43703</v>
      </c>
      <c r="B239" s="35">
        <f t="shared" si="3"/>
        <v>8</v>
      </c>
      <c r="C239" s="1" t="s">
        <v>57</v>
      </c>
    </row>
    <row r="240" spans="1:3" x14ac:dyDescent="0.35">
      <c r="A240" s="31">
        <v>43704</v>
      </c>
      <c r="B240" s="35">
        <f t="shared" si="3"/>
        <v>8</v>
      </c>
      <c r="C240" s="1" t="s">
        <v>51</v>
      </c>
    </row>
    <row r="241" spans="1:3" x14ac:dyDescent="0.35">
      <c r="A241" s="31">
        <v>43705</v>
      </c>
      <c r="B241" s="35">
        <f t="shared" si="3"/>
        <v>8</v>
      </c>
      <c r="C241" s="1" t="s">
        <v>52</v>
      </c>
    </row>
    <row r="242" spans="1:3" x14ac:dyDescent="0.35">
      <c r="A242" s="31">
        <v>43706</v>
      </c>
      <c r="B242" s="35">
        <f t="shared" si="3"/>
        <v>8</v>
      </c>
      <c r="C242" s="1" t="s">
        <v>53</v>
      </c>
    </row>
    <row r="243" spans="1:3" x14ac:dyDescent="0.35">
      <c r="A243" s="31">
        <v>43707</v>
      </c>
      <c r="B243" s="35">
        <f t="shared" si="3"/>
        <v>8</v>
      </c>
      <c r="C243" s="1" t="s">
        <v>54</v>
      </c>
    </row>
    <row r="244" spans="1:3" x14ac:dyDescent="0.35">
      <c r="A244" s="31">
        <v>43708</v>
      </c>
      <c r="B244" s="35">
        <f t="shared" si="3"/>
        <v>8</v>
      </c>
      <c r="C244" s="1" t="s">
        <v>55</v>
      </c>
    </row>
    <row r="245" spans="1:3" x14ac:dyDescent="0.35">
      <c r="A245" s="31">
        <v>43709</v>
      </c>
      <c r="B245" s="35">
        <f t="shared" si="3"/>
        <v>9</v>
      </c>
      <c r="C245" s="1" t="s">
        <v>56</v>
      </c>
    </row>
    <row r="246" spans="1:3" x14ac:dyDescent="0.35">
      <c r="A246" s="31">
        <v>43710</v>
      </c>
      <c r="B246" s="35">
        <f t="shared" si="3"/>
        <v>9</v>
      </c>
      <c r="C246" s="1" t="s">
        <v>57</v>
      </c>
    </row>
    <row r="247" spans="1:3" x14ac:dyDescent="0.35">
      <c r="A247" s="31">
        <v>43711</v>
      </c>
      <c r="B247" s="35">
        <f t="shared" si="3"/>
        <v>9</v>
      </c>
      <c r="C247" s="1" t="s">
        <v>51</v>
      </c>
    </row>
    <row r="248" spans="1:3" x14ac:dyDescent="0.35">
      <c r="A248" s="31">
        <v>43712</v>
      </c>
      <c r="B248" s="35">
        <f t="shared" si="3"/>
        <v>9</v>
      </c>
      <c r="C248" s="1" t="s">
        <v>52</v>
      </c>
    </row>
    <row r="249" spans="1:3" x14ac:dyDescent="0.35">
      <c r="A249" s="31">
        <v>43713</v>
      </c>
      <c r="B249" s="35">
        <f t="shared" si="3"/>
        <v>9</v>
      </c>
      <c r="C249" s="1" t="s">
        <v>53</v>
      </c>
    </row>
    <row r="250" spans="1:3" x14ac:dyDescent="0.35">
      <c r="A250" s="31">
        <v>43714</v>
      </c>
      <c r="B250" s="35">
        <f t="shared" si="3"/>
        <v>9</v>
      </c>
      <c r="C250" s="1" t="s">
        <v>54</v>
      </c>
    </row>
    <row r="251" spans="1:3" x14ac:dyDescent="0.35">
      <c r="A251" s="31">
        <v>43715</v>
      </c>
      <c r="B251" s="35">
        <f t="shared" si="3"/>
        <v>9</v>
      </c>
      <c r="C251" s="1" t="s">
        <v>55</v>
      </c>
    </row>
    <row r="252" spans="1:3" x14ac:dyDescent="0.35">
      <c r="A252" s="31">
        <v>43716</v>
      </c>
      <c r="B252" s="35">
        <f t="shared" si="3"/>
        <v>9</v>
      </c>
      <c r="C252" s="1" t="s">
        <v>56</v>
      </c>
    </row>
    <row r="253" spans="1:3" x14ac:dyDescent="0.35">
      <c r="A253" s="31">
        <v>43717</v>
      </c>
      <c r="B253" s="35">
        <f t="shared" si="3"/>
        <v>9</v>
      </c>
      <c r="C253" s="1" t="s">
        <v>57</v>
      </c>
    </row>
    <row r="254" spans="1:3" x14ac:dyDescent="0.35">
      <c r="A254" s="31">
        <v>43718</v>
      </c>
      <c r="B254" s="35">
        <f t="shared" si="3"/>
        <v>9</v>
      </c>
      <c r="C254" s="1" t="s">
        <v>51</v>
      </c>
    </row>
    <row r="255" spans="1:3" x14ac:dyDescent="0.35">
      <c r="A255" s="31">
        <v>43719</v>
      </c>
      <c r="B255" s="35">
        <f t="shared" si="3"/>
        <v>9</v>
      </c>
      <c r="C255" s="1" t="s">
        <v>52</v>
      </c>
    </row>
    <row r="256" spans="1:3" x14ac:dyDescent="0.35">
      <c r="A256" s="31">
        <v>43720</v>
      </c>
      <c r="B256" s="35">
        <f t="shared" si="3"/>
        <v>9</v>
      </c>
      <c r="C256" s="1" t="s">
        <v>53</v>
      </c>
    </row>
    <row r="257" spans="1:3" x14ac:dyDescent="0.35">
      <c r="A257" s="31">
        <v>43721</v>
      </c>
      <c r="B257" s="35">
        <f t="shared" si="3"/>
        <v>9</v>
      </c>
      <c r="C257" s="1" t="s">
        <v>54</v>
      </c>
    </row>
    <row r="258" spans="1:3" x14ac:dyDescent="0.35">
      <c r="A258" s="31">
        <v>43722</v>
      </c>
      <c r="B258" s="35">
        <f t="shared" si="3"/>
        <v>9</v>
      </c>
      <c r="C258" s="1" t="s">
        <v>55</v>
      </c>
    </row>
    <row r="259" spans="1:3" x14ac:dyDescent="0.35">
      <c r="A259" s="31">
        <v>43723</v>
      </c>
      <c r="B259" s="35">
        <f t="shared" ref="B259:B322" si="4">MONTH(A259)</f>
        <v>9</v>
      </c>
      <c r="C259" s="1" t="s">
        <v>56</v>
      </c>
    </row>
    <row r="260" spans="1:3" x14ac:dyDescent="0.35">
      <c r="A260" s="31">
        <v>43724</v>
      </c>
      <c r="B260" s="35">
        <f t="shared" si="4"/>
        <v>9</v>
      </c>
      <c r="C260" s="1" t="s">
        <v>57</v>
      </c>
    </row>
    <row r="261" spans="1:3" x14ac:dyDescent="0.35">
      <c r="A261" s="31">
        <v>43725</v>
      </c>
      <c r="B261" s="35">
        <f t="shared" si="4"/>
        <v>9</v>
      </c>
      <c r="C261" s="1" t="s">
        <v>51</v>
      </c>
    </row>
    <row r="262" spans="1:3" x14ac:dyDescent="0.35">
      <c r="A262" s="31">
        <v>43726</v>
      </c>
      <c r="B262" s="35">
        <f t="shared" si="4"/>
        <v>9</v>
      </c>
      <c r="C262" s="1" t="s">
        <v>52</v>
      </c>
    </row>
    <row r="263" spans="1:3" x14ac:dyDescent="0.35">
      <c r="A263" s="31">
        <v>43727</v>
      </c>
      <c r="B263" s="35">
        <f t="shared" si="4"/>
        <v>9</v>
      </c>
      <c r="C263" s="1" t="s">
        <v>53</v>
      </c>
    </row>
    <row r="264" spans="1:3" x14ac:dyDescent="0.35">
      <c r="A264" s="31">
        <v>43728</v>
      </c>
      <c r="B264" s="35">
        <f t="shared" si="4"/>
        <v>9</v>
      </c>
      <c r="C264" s="1" t="s">
        <v>54</v>
      </c>
    </row>
    <row r="265" spans="1:3" x14ac:dyDescent="0.35">
      <c r="A265" s="31">
        <v>43729</v>
      </c>
      <c r="B265" s="35">
        <f t="shared" si="4"/>
        <v>9</v>
      </c>
      <c r="C265" s="1" t="s">
        <v>55</v>
      </c>
    </row>
    <row r="266" spans="1:3" x14ac:dyDescent="0.35">
      <c r="A266" s="31">
        <v>43730</v>
      </c>
      <c r="B266" s="35">
        <f t="shared" si="4"/>
        <v>9</v>
      </c>
      <c r="C266" s="1" t="s">
        <v>56</v>
      </c>
    </row>
    <row r="267" spans="1:3" x14ac:dyDescent="0.35">
      <c r="A267" s="31">
        <v>43731</v>
      </c>
      <c r="B267" s="35">
        <f t="shared" si="4"/>
        <v>9</v>
      </c>
      <c r="C267" s="1" t="s">
        <v>57</v>
      </c>
    </row>
    <row r="268" spans="1:3" x14ac:dyDescent="0.35">
      <c r="A268" s="31">
        <v>43732</v>
      </c>
      <c r="B268" s="35">
        <f t="shared" si="4"/>
        <v>9</v>
      </c>
      <c r="C268" s="1" t="s">
        <v>51</v>
      </c>
    </row>
    <row r="269" spans="1:3" x14ac:dyDescent="0.35">
      <c r="A269" s="31">
        <v>43733</v>
      </c>
      <c r="B269" s="35">
        <f t="shared" si="4"/>
        <v>9</v>
      </c>
      <c r="C269" s="1" t="s">
        <v>52</v>
      </c>
    </row>
    <row r="270" spans="1:3" x14ac:dyDescent="0.35">
      <c r="A270" s="31">
        <v>43734</v>
      </c>
      <c r="B270" s="35">
        <f t="shared" si="4"/>
        <v>9</v>
      </c>
      <c r="C270" s="1" t="s">
        <v>53</v>
      </c>
    </row>
    <row r="271" spans="1:3" x14ac:dyDescent="0.35">
      <c r="A271" s="31">
        <v>43735</v>
      </c>
      <c r="B271" s="35">
        <f t="shared" si="4"/>
        <v>9</v>
      </c>
      <c r="C271" s="1" t="s">
        <v>54</v>
      </c>
    </row>
    <row r="272" spans="1:3" x14ac:dyDescent="0.35">
      <c r="A272" s="31">
        <v>43736</v>
      </c>
      <c r="B272" s="35">
        <f t="shared" si="4"/>
        <v>9</v>
      </c>
      <c r="C272" s="1" t="s">
        <v>55</v>
      </c>
    </row>
    <row r="273" spans="1:3" x14ac:dyDescent="0.35">
      <c r="A273" s="31">
        <v>43737</v>
      </c>
      <c r="B273" s="35">
        <f t="shared" si="4"/>
        <v>9</v>
      </c>
      <c r="C273" s="1" t="s">
        <v>56</v>
      </c>
    </row>
    <row r="274" spans="1:3" x14ac:dyDescent="0.35">
      <c r="A274" s="31">
        <v>43738</v>
      </c>
      <c r="B274" s="35">
        <f t="shared" si="4"/>
        <v>9</v>
      </c>
      <c r="C274" s="1" t="s">
        <v>57</v>
      </c>
    </row>
    <row r="275" spans="1:3" x14ac:dyDescent="0.35">
      <c r="A275" s="31">
        <v>43739</v>
      </c>
      <c r="B275" s="35">
        <f t="shared" si="4"/>
        <v>10</v>
      </c>
      <c r="C275" s="1" t="s">
        <v>51</v>
      </c>
    </row>
    <row r="276" spans="1:3" x14ac:dyDescent="0.35">
      <c r="A276" s="31">
        <v>43740</v>
      </c>
      <c r="B276" s="35">
        <f t="shared" si="4"/>
        <v>10</v>
      </c>
      <c r="C276" s="1" t="s">
        <v>52</v>
      </c>
    </row>
    <row r="277" spans="1:3" x14ac:dyDescent="0.35">
      <c r="A277" s="31">
        <v>43741</v>
      </c>
      <c r="B277" s="35">
        <f t="shared" si="4"/>
        <v>10</v>
      </c>
      <c r="C277" s="1" t="s">
        <v>53</v>
      </c>
    </row>
    <row r="278" spans="1:3" x14ac:dyDescent="0.35">
      <c r="A278" s="31">
        <v>43742</v>
      </c>
      <c r="B278" s="35">
        <f t="shared" si="4"/>
        <v>10</v>
      </c>
      <c r="C278" s="1" t="s">
        <v>54</v>
      </c>
    </row>
    <row r="279" spans="1:3" x14ac:dyDescent="0.35">
      <c r="A279" s="31">
        <v>43743</v>
      </c>
      <c r="B279" s="35">
        <f t="shared" si="4"/>
        <v>10</v>
      </c>
      <c r="C279" s="1" t="s">
        <v>55</v>
      </c>
    </row>
    <row r="280" spans="1:3" x14ac:dyDescent="0.35">
      <c r="A280" s="31">
        <v>43744</v>
      </c>
      <c r="B280" s="35">
        <f t="shared" si="4"/>
        <v>10</v>
      </c>
      <c r="C280" s="1" t="s">
        <v>56</v>
      </c>
    </row>
    <row r="281" spans="1:3" x14ac:dyDescent="0.35">
      <c r="A281" s="31">
        <v>43745</v>
      </c>
      <c r="B281" s="35">
        <f t="shared" si="4"/>
        <v>10</v>
      </c>
      <c r="C281" s="1" t="s">
        <v>57</v>
      </c>
    </row>
    <row r="282" spans="1:3" x14ac:dyDescent="0.35">
      <c r="A282" s="31">
        <v>43746</v>
      </c>
      <c r="B282" s="35">
        <f t="shared" si="4"/>
        <v>10</v>
      </c>
      <c r="C282" s="1" t="s">
        <v>51</v>
      </c>
    </row>
    <row r="283" spans="1:3" x14ac:dyDescent="0.35">
      <c r="A283" s="31">
        <v>43747</v>
      </c>
      <c r="B283" s="35">
        <f t="shared" si="4"/>
        <v>10</v>
      </c>
      <c r="C283" s="1" t="s">
        <v>52</v>
      </c>
    </row>
    <row r="284" spans="1:3" x14ac:dyDescent="0.35">
      <c r="A284" s="31">
        <v>43748</v>
      </c>
      <c r="B284" s="35">
        <f t="shared" si="4"/>
        <v>10</v>
      </c>
      <c r="C284" s="1" t="s">
        <v>53</v>
      </c>
    </row>
    <row r="285" spans="1:3" x14ac:dyDescent="0.35">
      <c r="A285" s="31">
        <v>43749</v>
      </c>
      <c r="B285" s="35">
        <f t="shared" si="4"/>
        <v>10</v>
      </c>
      <c r="C285" s="1" t="s">
        <v>54</v>
      </c>
    </row>
    <row r="286" spans="1:3" x14ac:dyDescent="0.35">
      <c r="A286" s="31">
        <v>43750</v>
      </c>
      <c r="B286" s="35">
        <f t="shared" si="4"/>
        <v>10</v>
      </c>
      <c r="C286" s="1" t="s">
        <v>55</v>
      </c>
    </row>
    <row r="287" spans="1:3" x14ac:dyDescent="0.35">
      <c r="A287" s="31">
        <v>43751</v>
      </c>
      <c r="B287" s="35">
        <f t="shared" si="4"/>
        <v>10</v>
      </c>
      <c r="C287" s="1" t="s">
        <v>56</v>
      </c>
    </row>
    <row r="288" spans="1:3" x14ac:dyDescent="0.35">
      <c r="A288" s="31">
        <v>43752</v>
      </c>
      <c r="B288" s="35">
        <f t="shared" si="4"/>
        <v>10</v>
      </c>
      <c r="C288" s="1" t="s">
        <v>57</v>
      </c>
    </row>
    <row r="289" spans="1:4" x14ac:dyDescent="0.35">
      <c r="A289" s="31">
        <v>43753</v>
      </c>
      <c r="B289" s="35">
        <f t="shared" si="4"/>
        <v>10</v>
      </c>
      <c r="C289" s="1" t="s">
        <v>51</v>
      </c>
    </row>
    <row r="290" spans="1:4" x14ac:dyDescent="0.35">
      <c r="A290" s="31">
        <v>43754</v>
      </c>
      <c r="B290" s="35">
        <f t="shared" si="4"/>
        <v>10</v>
      </c>
      <c r="C290" s="1" t="s">
        <v>52</v>
      </c>
    </row>
    <row r="291" spans="1:4" x14ac:dyDescent="0.35">
      <c r="A291" s="31">
        <v>43755</v>
      </c>
      <c r="B291" s="35">
        <f t="shared" si="4"/>
        <v>10</v>
      </c>
      <c r="C291" s="1" t="s">
        <v>53</v>
      </c>
    </row>
    <row r="292" spans="1:4" x14ac:dyDescent="0.35">
      <c r="A292" s="31">
        <v>43756</v>
      </c>
      <c r="B292" s="35">
        <f t="shared" si="4"/>
        <v>10</v>
      </c>
      <c r="C292" s="1" t="s">
        <v>54</v>
      </c>
    </row>
    <row r="293" spans="1:4" x14ac:dyDescent="0.35">
      <c r="A293" s="31">
        <v>43757</v>
      </c>
      <c r="B293" s="35">
        <f t="shared" si="4"/>
        <v>10</v>
      </c>
      <c r="C293" s="1" t="s">
        <v>55</v>
      </c>
    </row>
    <row r="294" spans="1:4" x14ac:dyDescent="0.35">
      <c r="A294" s="31">
        <v>43758</v>
      </c>
      <c r="B294" s="35">
        <f t="shared" si="4"/>
        <v>10</v>
      </c>
      <c r="C294" s="1" t="s">
        <v>56</v>
      </c>
    </row>
    <row r="295" spans="1:4" x14ac:dyDescent="0.35">
      <c r="A295" s="31">
        <v>43759</v>
      </c>
      <c r="B295" s="35">
        <f t="shared" si="4"/>
        <v>10</v>
      </c>
      <c r="C295" s="1" t="s">
        <v>57</v>
      </c>
    </row>
    <row r="296" spans="1:4" x14ac:dyDescent="0.35">
      <c r="A296" s="31">
        <v>43760</v>
      </c>
      <c r="B296" s="35">
        <f t="shared" si="4"/>
        <v>10</v>
      </c>
      <c r="C296" s="1" t="s">
        <v>51</v>
      </c>
    </row>
    <row r="297" spans="1:4" x14ac:dyDescent="0.35">
      <c r="A297" s="31">
        <v>43761</v>
      </c>
      <c r="B297" s="35">
        <f t="shared" si="4"/>
        <v>10</v>
      </c>
      <c r="C297" s="1" t="s">
        <v>52</v>
      </c>
    </row>
    <row r="298" spans="1:4" x14ac:dyDescent="0.35">
      <c r="A298" s="31">
        <v>43762</v>
      </c>
      <c r="B298" s="35">
        <f t="shared" si="4"/>
        <v>10</v>
      </c>
      <c r="C298" s="1" t="s">
        <v>53</v>
      </c>
    </row>
    <row r="299" spans="1:4" x14ac:dyDescent="0.35">
      <c r="A299" s="31">
        <v>43763</v>
      </c>
      <c r="B299" s="35">
        <f t="shared" si="4"/>
        <v>10</v>
      </c>
      <c r="C299" s="1" t="s">
        <v>54</v>
      </c>
    </row>
    <row r="300" spans="1:4" x14ac:dyDescent="0.35">
      <c r="A300" s="31">
        <v>43764</v>
      </c>
      <c r="B300" s="35">
        <f t="shared" si="4"/>
        <v>10</v>
      </c>
      <c r="C300" s="1" t="s">
        <v>55</v>
      </c>
    </row>
    <row r="301" spans="1:4" x14ac:dyDescent="0.35">
      <c r="A301" s="31">
        <v>43765</v>
      </c>
      <c r="B301" s="35">
        <f t="shared" si="4"/>
        <v>10</v>
      </c>
      <c r="C301" s="1" t="s">
        <v>56</v>
      </c>
      <c r="D301" s="1" t="s">
        <v>59</v>
      </c>
    </row>
    <row r="302" spans="1:4" x14ac:dyDescent="0.35">
      <c r="A302" s="31">
        <v>43766</v>
      </c>
      <c r="B302" s="35">
        <f t="shared" si="4"/>
        <v>10</v>
      </c>
      <c r="C302" s="1" t="s">
        <v>57</v>
      </c>
    </row>
    <row r="303" spans="1:4" x14ac:dyDescent="0.35">
      <c r="A303" s="31">
        <v>43767</v>
      </c>
      <c r="B303" s="35">
        <f t="shared" si="4"/>
        <v>10</v>
      </c>
      <c r="C303" s="1" t="s">
        <v>51</v>
      </c>
    </row>
    <row r="304" spans="1:4" x14ac:dyDescent="0.35">
      <c r="A304" s="31">
        <v>43768</v>
      </c>
      <c r="B304" s="35">
        <f t="shared" si="4"/>
        <v>10</v>
      </c>
      <c r="C304" s="1" t="s">
        <v>52</v>
      </c>
    </row>
    <row r="305" spans="1:3" x14ac:dyDescent="0.35">
      <c r="A305" s="31">
        <v>43769</v>
      </c>
      <c r="B305" s="35">
        <f t="shared" si="4"/>
        <v>10</v>
      </c>
      <c r="C305" s="1" t="s">
        <v>53</v>
      </c>
    </row>
    <row r="306" spans="1:3" x14ac:dyDescent="0.35">
      <c r="A306" s="31">
        <v>43770</v>
      </c>
      <c r="B306" s="35">
        <f t="shared" si="4"/>
        <v>11</v>
      </c>
      <c r="C306" s="1" t="s">
        <v>54</v>
      </c>
    </row>
    <row r="307" spans="1:3" x14ac:dyDescent="0.35">
      <c r="A307" s="31">
        <v>43771</v>
      </c>
      <c r="B307" s="35">
        <f t="shared" si="4"/>
        <v>11</v>
      </c>
      <c r="C307" s="1" t="s">
        <v>55</v>
      </c>
    </row>
    <row r="308" spans="1:3" x14ac:dyDescent="0.35">
      <c r="A308" s="31">
        <v>43772</v>
      </c>
      <c r="B308" s="35">
        <f t="shared" si="4"/>
        <v>11</v>
      </c>
      <c r="C308" s="1" t="s">
        <v>56</v>
      </c>
    </row>
    <row r="309" spans="1:3" x14ac:dyDescent="0.35">
      <c r="A309" s="31">
        <v>43773</v>
      </c>
      <c r="B309" s="35">
        <f t="shared" si="4"/>
        <v>11</v>
      </c>
      <c r="C309" s="1" t="s">
        <v>57</v>
      </c>
    </row>
    <row r="310" spans="1:3" x14ac:dyDescent="0.35">
      <c r="A310" s="31">
        <v>43774</v>
      </c>
      <c r="B310" s="35">
        <f t="shared" si="4"/>
        <v>11</v>
      </c>
      <c r="C310" s="1" t="s">
        <v>51</v>
      </c>
    </row>
    <row r="311" spans="1:3" x14ac:dyDescent="0.35">
      <c r="A311" s="31">
        <v>43775</v>
      </c>
      <c r="B311" s="35">
        <f t="shared" si="4"/>
        <v>11</v>
      </c>
      <c r="C311" s="1" t="s">
        <v>52</v>
      </c>
    </row>
    <row r="312" spans="1:3" x14ac:dyDescent="0.35">
      <c r="A312" s="31">
        <v>43776</v>
      </c>
      <c r="B312" s="35">
        <f t="shared" si="4"/>
        <v>11</v>
      </c>
      <c r="C312" s="1" t="s">
        <v>53</v>
      </c>
    </row>
    <row r="313" spans="1:3" x14ac:dyDescent="0.35">
      <c r="A313" s="31">
        <v>43777</v>
      </c>
      <c r="B313" s="35">
        <f t="shared" si="4"/>
        <v>11</v>
      </c>
      <c r="C313" s="1" t="s">
        <v>54</v>
      </c>
    </row>
    <row r="314" spans="1:3" x14ac:dyDescent="0.35">
      <c r="A314" s="31">
        <v>43778</v>
      </c>
      <c r="B314" s="35">
        <f t="shared" si="4"/>
        <v>11</v>
      </c>
      <c r="C314" s="1" t="s">
        <v>55</v>
      </c>
    </row>
    <row r="315" spans="1:3" x14ac:dyDescent="0.35">
      <c r="A315" s="31">
        <v>43779</v>
      </c>
      <c r="B315" s="35">
        <f t="shared" si="4"/>
        <v>11</v>
      </c>
      <c r="C315" s="1" t="s">
        <v>56</v>
      </c>
    </row>
    <row r="316" spans="1:3" x14ac:dyDescent="0.35">
      <c r="A316" s="31">
        <v>43780</v>
      </c>
      <c r="B316" s="35">
        <f t="shared" si="4"/>
        <v>11</v>
      </c>
      <c r="C316" s="1" t="s">
        <v>57</v>
      </c>
    </row>
    <row r="317" spans="1:3" x14ac:dyDescent="0.35">
      <c r="A317" s="31">
        <v>43781</v>
      </c>
      <c r="B317" s="35">
        <f t="shared" si="4"/>
        <v>11</v>
      </c>
      <c r="C317" s="1" t="s">
        <v>51</v>
      </c>
    </row>
    <row r="318" spans="1:3" x14ac:dyDescent="0.35">
      <c r="A318" s="31">
        <v>43782</v>
      </c>
      <c r="B318" s="35">
        <f t="shared" si="4"/>
        <v>11</v>
      </c>
      <c r="C318" s="1" t="s">
        <v>52</v>
      </c>
    </row>
    <row r="319" spans="1:3" x14ac:dyDescent="0.35">
      <c r="A319" s="31">
        <v>43783</v>
      </c>
      <c r="B319" s="35">
        <f t="shared" si="4"/>
        <v>11</v>
      </c>
      <c r="C319" s="1" t="s">
        <v>53</v>
      </c>
    </row>
    <row r="320" spans="1:3" x14ac:dyDescent="0.35">
      <c r="A320" s="31">
        <v>43784</v>
      </c>
      <c r="B320" s="35">
        <f t="shared" si="4"/>
        <v>11</v>
      </c>
      <c r="C320" s="1" t="s">
        <v>54</v>
      </c>
    </row>
    <row r="321" spans="1:3" x14ac:dyDescent="0.35">
      <c r="A321" s="31">
        <v>43785</v>
      </c>
      <c r="B321" s="35">
        <f t="shared" si="4"/>
        <v>11</v>
      </c>
      <c r="C321" s="1" t="s">
        <v>55</v>
      </c>
    </row>
    <row r="322" spans="1:3" x14ac:dyDescent="0.35">
      <c r="A322" s="31">
        <v>43786</v>
      </c>
      <c r="B322" s="35">
        <f t="shared" si="4"/>
        <v>11</v>
      </c>
      <c r="C322" s="1" t="s">
        <v>56</v>
      </c>
    </row>
    <row r="323" spans="1:3" x14ac:dyDescent="0.35">
      <c r="A323" s="31">
        <v>43787</v>
      </c>
      <c r="B323" s="35">
        <f t="shared" ref="B323:B366" si="5">MONTH(A323)</f>
        <v>11</v>
      </c>
      <c r="C323" s="1" t="s">
        <v>57</v>
      </c>
    </row>
    <row r="324" spans="1:3" x14ac:dyDescent="0.35">
      <c r="A324" s="31">
        <v>43788</v>
      </c>
      <c r="B324" s="35">
        <f t="shared" si="5"/>
        <v>11</v>
      </c>
      <c r="C324" s="1" t="s">
        <v>51</v>
      </c>
    </row>
    <row r="325" spans="1:3" x14ac:dyDescent="0.35">
      <c r="A325" s="31">
        <v>43789</v>
      </c>
      <c r="B325" s="35">
        <f t="shared" si="5"/>
        <v>11</v>
      </c>
      <c r="C325" s="1" t="s">
        <v>52</v>
      </c>
    </row>
    <row r="326" spans="1:3" x14ac:dyDescent="0.35">
      <c r="A326" s="31">
        <v>43790</v>
      </c>
      <c r="B326" s="35">
        <f t="shared" si="5"/>
        <v>11</v>
      </c>
      <c r="C326" s="1" t="s">
        <v>53</v>
      </c>
    </row>
    <row r="327" spans="1:3" x14ac:dyDescent="0.35">
      <c r="A327" s="31">
        <v>43791</v>
      </c>
      <c r="B327" s="35">
        <f t="shared" si="5"/>
        <v>11</v>
      </c>
      <c r="C327" s="1" t="s">
        <v>54</v>
      </c>
    </row>
    <row r="328" spans="1:3" x14ac:dyDescent="0.35">
      <c r="A328" s="31">
        <v>43792</v>
      </c>
      <c r="B328" s="35">
        <f t="shared" si="5"/>
        <v>11</v>
      </c>
      <c r="C328" s="1" t="s">
        <v>55</v>
      </c>
    </row>
    <row r="329" spans="1:3" x14ac:dyDescent="0.35">
      <c r="A329" s="31">
        <v>43793</v>
      </c>
      <c r="B329" s="35">
        <f t="shared" si="5"/>
        <v>11</v>
      </c>
      <c r="C329" s="1" t="s">
        <v>56</v>
      </c>
    </row>
    <row r="330" spans="1:3" x14ac:dyDescent="0.35">
      <c r="A330" s="31">
        <v>43794</v>
      </c>
      <c r="B330" s="35">
        <f t="shared" si="5"/>
        <v>11</v>
      </c>
      <c r="C330" s="1" t="s">
        <v>57</v>
      </c>
    </row>
    <row r="331" spans="1:3" x14ac:dyDescent="0.35">
      <c r="A331" s="31">
        <v>43795</v>
      </c>
      <c r="B331" s="35">
        <f t="shared" si="5"/>
        <v>11</v>
      </c>
      <c r="C331" s="1" t="s">
        <v>51</v>
      </c>
    </row>
    <row r="332" spans="1:3" x14ac:dyDescent="0.35">
      <c r="A332" s="31">
        <v>43796</v>
      </c>
      <c r="B332" s="35">
        <f t="shared" si="5"/>
        <v>11</v>
      </c>
      <c r="C332" s="1" t="s">
        <v>52</v>
      </c>
    </row>
    <row r="333" spans="1:3" x14ac:dyDescent="0.35">
      <c r="A333" s="31">
        <v>43797</v>
      </c>
      <c r="B333" s="35">
        <f t="shared" si="5"/>
        <v>11</v>
      </c>
      <c r="C333" s="1" t="s">
        <v>53</v>
      </c>
    </row>
    <row r="334" spans="1:3" x14ac:dyDescent="0.35">
      <c r="A334" s="31">
        <v>43798</v>
      </c>
      <c r="B334" s="35">
        <f t="shared" si="5"/>
        <v>11</v>
      </c>
      <c r="C334" s="1" t="s">
        <v>54</v>
      </c>
    </row>
    <row r="335" spans="1:3" x14ac:dyDescent="0.35">
      <c r="A335" s="31">
        <v>43799</v>
      </c>
      <c r="B335" s="35">
        <f t="shared" si="5"/>
        <v>11</v>
      </c>
      <c r="C335" s="1" t="s">
        <v>55</v>
      </c>
    </row>
    <row r="336" spans="1:3" x14ac:dyDescent="0.35">
      <c r="A336" s="31">
        <v>43800</v>
      </c>
      <c r="B336" s="35">
        <f t="shared" si="5"/>
        <v>12</v>
      </c>
      <c r="C336" s="1" t="s">
        <v>56</v>
      </c>
    </row>
    <row r="337" spans="1:3" x14ac:dyDescent="0.35">
      <c r="A337" s="31">
        <v>43801</v>
      </c>
      <c r="B337" s="35">
        <f t="shared" si="5"/>
        <v>12</v>
      </c>
      <c r="C337" s="1" t="s">
        <v>57</v>
      </c>
    </row>
    <row r="338" spans="1:3" x14ac:dyDescent="0.35">
      <c r="A338" s="31">
        <v>43802</v>
      </c>
      <c r="B338" s="35">
        <f t="shared" si="5"/>
        <v>12</v>
      </c>
      <c r="C338" s="1" t="s">
        <v>51</v>
      </c>
    </row>
    <row r="339" spans="1:3" x14ac:dyDescent="0.35">
      <c r="A339" s="31">
        <v>43803</v>
      </c>
      <c r="B339" s="35">
        <f t="shared" si="5"/>
        <v>12</v>
      </c>
      <c r="C339" s="1" t="s">
        <v>52</v>
      </c>
    </row>
    <row r="340" spans="1:3" x14ac:dyDescent="0.35">
      <c r="A340" s="31">
        <v>43804</v>
      </c>
      <c r="B340" s="35">
        <f t="shared" si="5"/>
        <v>12</v>
      </c>
      <c r="C340" s="1" t="s">
        <v>53</v>
      </c>
    </row>
    <row r="341" spans="1:3" x14ac:dyDescent="0.35">
      <c r="A341" s="31">
        <v>43805</v>
      </c>
      <c r="B341" s="35">
        <f t="shared" si="5"/>
        <v>12</v>
      </c>
      <c r="C341" s="1" t="s">
        <v>54</v>
      </c>
    </row>
    <row r="342" spans="1:3" x14ac:dyDescent="0.35">
      <c r="A342" s="31">
        <v>43806</v>
      </c>
      <c r="B342" s="35">
        <f t="shared" si="5"/>
        <v>12</v>
      </c>
      <c r="C342" s="1" t="s">
        <v>55</v>
      </c>
    </row>
    <row r="343" spans="1:3" x14ac:dyDescent="0.35">
      <c r="A343" s="31">
        <v>43807</v>
      </c>
      <c r="B343" s="35">
        <f t="shared" si="5"/>
        <v>12</v>
      </c>
      <c r="C343" s="1" t="s">
        <v>56</v>
      </c>
    </row>
    <row r="344" spans="1:3" x14ac:dyDescent="0.35">
      <c r="A344" s="31">
        <v>43808</v>
      </c>
      <c r="B344" s="35">
        <f t="shared" si="5"/>
        <v>12</v>
      </c>
      <c r="C344" s="1" t="s">
        <v>57</v>
      </c>
    </row>
    <row r="345" spans="1:3" x14ac:dyDescent="0.35">
      <c r="A345" s="31">
        <v>43809</v>
      </c>
      <c r="B345" s="35">
        <f t="shared" si="5"/>
        <v>12</v>
      </c>
      <c r="C345" s="1" t="s">
        <v>51</v>
      </c>
    </row>
    <row r="346" spans="1:3" x14ac:dyDescent="0.35">
      <c r="A346" s="31">
        <v>43810</v>
      </c>
      <c r="B346" s="35">
        <f t="shared" si="5"/>
        <v>12</v>
      </c>
      <c r="C346" s="1" t="s">
        <v>52</v>
      </c>
    </row>
    <row r="347" spans="1:3" x14ac:dyDescent="0.35">
      <c r="A347" s="31">
        <v>43811</v>
      </c>
      <c r="B347" s="35">
        <f t="shared" si="5"/>
        <v>12</v>
      </c>
      <c r="C347" s="1" t="s">
        <v>53</v>
      </c>
    </row>
    <row r="348" spans="1:3" x14ac:dyDescent="0.35">
      <c r="A348" s="31">
        <v>43812</v>
      </c>
      <c r="B348" s="35">
        <f t="shared" si="5"/>
        <v>12</v>
      </c>
      <c r="C348" s="1" t="s">
        <v>54</v>
      </c>
    </row>
    <row r="349" spans="1:3" x14ac:dyDescent="0.35">
      <c r="A349" s="31">
        <v>43813</v>
      </c>
      <c r="B349" s="35">
        <f t="shared" si="5"/>
        <v>12</v>
      </c>
      <c r="C349" s="1" t="s">
        <v>55</v>
      </c>
    </row>
    <row r="350" spans="1:3" x14ac:dyDescent="0.35">
      <c r="A350" s="31">
        <v>43814</v>
      </c>
      <c r="B350" s="35">
        <f t="shared" si="5"/>
        <v>12</v>
      </c>
      <c r="C350" s="1" t="s">
        <v>56</v>
      </c>
    </row>
    <row r="351" spans="1:3" x14ac:dyDescent="0.35">
      <c r="A351" s="31">
        <v>43815</v>
      </c>
      <c r="B351" s="35">
        <f t="shared" si="5"/>
        <v>12</v>
      </c>
      <c r="C351" s="1" t="s">
        <v>57</v>
      </c>
    </row>
    <row r="352" spans="1:3" x14ac:dyDescent="0.35">
      <c r="A352" s="31">
        <v>43816</v>
      </c>
      <c r="B352" s="35">
        <f t="shared" si="5"/>
        <v>12</v>
      </c>
      <c r="C352" s="1" t="s">
        <v>51</v>
      </c>
    </row>
    <row r="353" spans="1:4" x14ac:dyDescent="0.35">
      <c r="A353" s="31">
        <v>43817</v>
      </c>
      <c r="B353" s="35">
        <f t="shared" si="5"/>
        <v>12</v>
      </c>
      <c r="C353" s="1" t="s">
        <v>52</v>
      </c>
    </row>
    <row r="354" spans="1:4" x14ac:dyDescent="0.35">
      <c r="A354" s="31">
        <v>43818</v>
      </c>
      <c r="B354" s="35">
        <f t="shared" si="5"/>
        <v>12</v>
      </c>
      <c r="C354" s="1" t="s">
        <v>53</v>
      </c>
    </row>
    <row r="355" spans="1:4" x14ac:dyDescent="0.35">
      <c r="A355" s="31">
        <v>43819</v>
      </c>
      <c r="B355" s="35">
        <f t="shared" si="5"/>
        <v>12</v>
      </c>
      <c r="C355" s="1" t="s">
        <v>54</v>
      </c>
    </row>
    <row r="356" spans="1:4" x14ac:dyDescent="0.35">
      <c r="A356" s="31">
        <v>43820</v>
      </c>
      <c r="B356" s="35">
        <f t="shared" si="5"/>
        <v>12</v>
      </c>
      <c r="C356" s="1" t="s">
        <v>55</v>
      </c>
    </row>
    <row r="357" spans="1:4" x14ac:dyDescent="0.35">
      <c r="A357" s="31">
        <v>43821</v>
      </c>
      <c r="B357" s="35">
        <f t="shared" si="5"/>
        <v>12</v>
      </c>
      <c r="C357" s="1" t="s">
        <v>56</v>
      </c>
    </row>
    <row r="358" spans="1:4" x14ac:dyDescent="0.35">
      <c r="A358" s="31">
        <v>43822</v>
      </c>
      <c r="B358" s="35">
        <f t="shared" si="5"/>
        <v>12</v>
      </c>
      <c r="C358" s="1" t="s">
        <v>57</v>
      </c>
    </row>
    <row r="359" spans="1:4" x14ac:dyDescent="0.35">
      <c r="A359" s="31">
        <v>43823</v>
      </c>
      <c r="B359" s="35">
        <f t="shared" si="5"/>
        <v>12</v>
      </c>
      <c r="C359" s="1" t="s">
        <v>51</v>
      </c>
    </row>
    <row r="360" spans="1:4" x14ac:dyDescent="0.35">
      <c r="A360" s="31">
        <v>43824</v>
      </c>
      <c r="B360" s="35">
        <f t="shared" si="5"/>
        <v>12</v>
      </c>
      <c r="C360" s="1" t="s">
        <v>52</v>
      </c>
      <c r="D360" s="1" t="s">
        <v>59</v>
      </c>
    </row>
    <row r="361" spans="1:4" x14ac:dyDescent="0.35">
      <c r="A361" s="31">
        <v>43825</v>
      </c>
      <c r="B361" s="35">
        <f t="shared" si="5"/>
        <v>12</v>
      </c>
      <c r="C361" s="1" t="s">
        <v>53</v>
      </c>
    </row>
    <row r="362" spans="1:4" x14ac:dyDescent="0.35">
      <c r="A362" s="31">
        <v>43826</v>
      </c>
      <c r="B362" s="35">
        <f t="shared" si="5"/>
        <v>12</v>
      </c>
      <c r="C362" s="1" t="s">
        <v>54</v>
      </c>
    </row>
    <row r="363" spans="1:4" x14ac:dyDescent="0.35">
      <c r="A363" s="31">
        <v>43827</v>
      </c>
      <c r="B363" s="35">
        <f t="shared" si="5"/>
        <v>12</v>
      </c>
      <c r="C363" s="1" t="s">
        <v>55</v>
      </c>
    </row>
    <row r="364" spans="1:4" x14ac:dyDescent="0.35">
      <c r="A364" s="31">
        <v>43828</v>
      </c>
      <c r="B364" s="35">
        <f t="shared" si="5"/>
        <v>12</v>
      </c>
      <c r="C364" s="1" t="s">
        <v>56</v>
      </c>
    </row>
    <row r="365" spans="1:4" x14ac:dyDescent="0.35">
      <c r="A365" s="31">
        <v>43829</v>
      </c>
      <c r="B365" s="35">
        <f t="shared" si="5"/>
        <v>12</v>
      </c>
      <c r="C365" s="1" t="s">
        <v>57</v>
      </c>
    </row>
    <row r="366" spans="1:4" x14ac:dyDescent="0.35">
      <c r="A366" s="31">
        <v>43830</v>
      </c>
      <c r="B366" s="35">
        <f t="shared" si="5"/>
        <v>12</v>
      </c>
      <c r="C366" s="1" t="s">
        <v>51</v>
      </c>
    </row>
  </sheetData>
  <autoFilter ref="A1:D366" xr:uid="{3A25C911-5FA0-4A8C-8514-F4C0E13E5951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17ED-D4AB-4503-8464-9FE903C716D7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I N 2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D i D d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g 3 Z O K I p H u A 4 A A A A R A A A A E w A c A E Z v c m 1 1 b G F z L 1 N l Y 3 R p b 2 4 x L m 0 g o h g A K K A U A A A A A A A A A A A A A A A A A A A A A A A A A A A A K 0 5 N L s n M z 1 M I h t C G 1 g B Q S w E C L Q A U A A I A C A A 4 g 3 Z O r i a 1 Y a g A A A D 5 A A A A E g A A A A A A A A A A A A A A A A A A A A A A Q 2 9 u Z m l n L 1 B h Y 2 t h Z 2 U u e G 1 s U E s B A i 0 A F A A C A A g A O I N 2 T g / K 6 a u k A A A A 6 Q A A A B M A A A A A A A A A A A A A A A A A 9 A A A A F t D b 2 5 0 Z W 5 0 X 1 R 5 c G V z X S 5 4 b W x Q S w E C L Q A U A A I A C A A 4 g 3 Z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h e q R w 1 T U 2 6 u 5 I V m W O V X g A A A A A C A A A A A A A Q Z g A A A A E A A C A A A A C H I e / F 8 5 n + Z C o L i T A s s t R g I p L J C J R y V H + n l M P I n A p T G Q A A A A A O g A A A A A I A A C A A A A C l Z v V p a x 8 t N t W u e g P m U N s M 0 h 9 u U / 1 C h 7 4 Y R T w B a 0 T + A F A A A A C u j Z v N o 4 j n 1 B z s S t E L V / 3 9 E 5 q w A f z v v b O 1 z R c Y o k 8 d f 2 f W p f s W U W p G n z B F 0 V X p b H T w z 4 9 H F / c S j Z I w 0 1 2 k n P C i C c I e + H 1 s z N 1 z d / F I R m z M 9 E A A A A C H C r d Z s Z U v o h 1 D t a 0 W 3 T b w 4 u 3 8 N l m m S h 5 u M j A 9 p U I o x p I Z e m A s X F Z d H 0 N O u P l O N g v b W M a Z 7 V o Q w v J q d 6 G I E i t t < / D a t a M a s h u p > 
</file>

<file path=customXml/itemProps1.xml><?xml version="1.0" encoding="utf-8"?>
<ds:datastoreItem xmlns:ds="http://schemas.openxmlformats.org/officeDocument/2006/customXml" ds:itemID="{3679F90E-AE33-4942-831E-3B2FA05C5E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Payroll Sheet</vt:lpstr>
      <vt:lpstr>Data Validation list</vt:lpstr>
      <vt:lpstr>Statutory Contri.</vt:lpstr>
      <vt:lpstr>Working Days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Kweis</dc:creator>
  <cp:lastModifiedBy>Kweis</cp:lastModifiedBy>
  <dcterms:created xsi:type="dcterms:W3CDTF">2019-03-16T06:53:13Z</dcterms:created>
  <dcterms:modified xsi:type="dcterms:W3CDTF">2019-03-25T10:03:57Z</dcterms:modified>
</cp:coreProperties>
</file>