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rkusz1" sheetId="1" state="visible" r:id="rId2"/>
    <sheet name="Arkusz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sz val="11"/>
            <color rgb="FF000000"/>
            <rFont val="Calibri"/>
            <family val="2"/>
            <charset val="238"/>
          </rPr>
          <t xml:space="preserve">bi</t>
        </r>
      </text>
    </comment>
    <comment ref="A3" authorId="0">
      <text>
        <r>
          <rPr>
            <sz val="11"/>
            <color rgb="FF000000"/>
            <rFont val="Calibri"/>
            <family val="2"/>
            <charset val="238"/>
          </rPr>
          <t xml:space="preserve">bikam</t>
        </r>
      </text>
    </comment>
    <comment ref="A4" authorId="0">
      <text>
        <r>
          <rPr>
            <sz val="11"/>
            <color rgb="FF000000"/>
            <rFont val="Calibri"/>
            <family val="2"/>
            <charset val="238"/>
          </rPr>
          <t xml:space="preserve">brejk</t>
        </r>
      </text>
    </comment>
    <comment ref="A5" authorId="0">
      <text>
        <r>
          <rPr>
            <sz val="11"/>
            <color rgb="FF000000"/>
            <rFont val="Calibri"/>
            <family val="2"/>
            <charset val="238"/>
          </rPr>
          <t xml:space="preserve">bri/yng</t>
        </r>
      </text>
    </comment>
    <comment ref="A6" authorId="0">
      <text>
        <r>
          <rPr>
            <sz val="11"/>
            <color rgb="FF000000"/>
            <rFont val="Calibri"/>
            <family val="2"/>
            <charset val="238"/>
          </rPr>
          <t xml:space="preserve">baj</t>
        </r>
      </text>
    </comment>
    <comment ref="A7" authorId="0">
      <text>
        <r>
          <rPr>
            <sz val="11"/>
            <color rgb="FF000000"/>
            <rFont val="Calibri"/>
            <family val="2"/>
            <charset val="238"/>
          </rPr>
          <t xml:space="preserve">kam</t>
        </r>
      </text>
    </comment>
    <comment ref="A8" authorId="0">
      <text>
        <r>
          <rPr>
            <sz val="11"/>
            <color rgb="FF000000"/>
            <rFont val="Calibri"/>
            <family val="2"/>
            <charset val="238"/>
          </rPr>
          <t xml:space="preserve">du</t>
        </r>
      </text>
    </comment>
    <comment ref="A9" authorId="0">
      <text>
        <r>
          <rPr>
            <sz val="11"/>
            <color rgb="FF000000"/>
            <rFont val="Calibri"/>
            <family val="2"/>
            <charset val="238"/>
          </rPr>
          <t xml:space="preserve">dżrink</t>
        </r>
      </text>
    </comment>
    <comment ref="A10" authorId="0">
      <text>
        <r>
          <rPr>
            <sz val="11"/>
            <color rgb="FF000000"/>
            <rFont val="Calibri"/>
            <family val="2"/>
            <charset val="238"/>
          </rPr>
          <t xml:space="preserve">dżrajw</t>
        </r>
      </text>
    </comment>
    <comment ref="A11" authorId="0">
      <text>
        <r>
          <rPr>
            <sz val="11"/>
            <color rgb="FF000000"/>
            <rFont val="Calibri"/>
            <family val="2"/>
            <charset val="238"/>
          </rPr>
          <t xml:space="preserve">it</t>
        </r>
      </text>
    </comment>
    <comment ref="A12" authorId="0">
      <text>
        <r>
          <rPr>
            <sz val="11"/>
            <color rgb="FF000000"/>
            <rFont val="Calibri"/>
            <family val="2"/>
            <charset val="238"/>
          </rPr>
          <t xml:space="preserve">fo/ul</t>
        </r>
      </text>
    </comment>
    <comment ref="A13" authorId="0">
      <text>
        <r>
          <rPr>
            <sz val="11"/>
            <color rgb="FF000000"/>
            <rFont val="Calibri"/>
            <family val="2"/>
            <charset val="238"/>
          </rPr>
          <t xml:space="preserve">forget</t>
        </r>
      </text>
    </comment>
    <comment ref="A14" authorId="0">
      <text>
        <r>
          <rPr>
            <sz val="11"/>
            <color rgb="FF000000"/>
            <rFont val="Calibri"/>
            <family val="2"/>
            <charset val="238"/>
          </rPr>
          <t xml:space="preserve">forgi/yw</t>
        </r>
      </text>
    </comment>
    <comment ref="A15" authorId="0">
      <text>
        <r>
          <rPr>
            <sz val="11"/>
            <color rgb="FF000000"/>
            <rFont val="Calibri"/>
            <family val="2"/>
            <charset val="238"/>
          </rPr>
          <t xml:space="preserve">get</t>
        </r>
      </text>
    </comment>
    <comment ref="A16" authorId="0">
      <text>
        <r>
          <rPr>
            <sz val="11"/>
            <color rgb="FF000000"/>
            <rFont val="Calibri"/>
            <family val="2"/>
            <charset val="238"/>
          </rPr>
          <t xml:space="preserve">gi/yw</t>
        </r>
      </text>
    </comment>
    <comment ref="A17" authorId="0">
      <text>
        <r>
          <rPr>
            <sz val="11"/>
            <color rgb="FF000000"/>
            <rFont val="Calibri"/>
            <family val="2"/>
            <charset val="238"/>
          </rPr>
          <t xml:space="preserve">goł</t>
        </r>
      </text>
    </comment>
    <comment ref="A18" authorId="0">
      <text>
        <r>
          <rPr>
            <sz val="11"/>
            <color rgb="FF000000"/>
            <rFont val="Calibri"/>
            <family val="2"/>
            <charset val="238"/>
          </rPr>
          <t xml:space="preserve">hew/f</t>
        </r>
      </text>
    </comment>
    <comment ref="A19" authorId="0">
      <text>
        <r>
          <rPr>
            <sz val="11"/>
            <color rgb="FF000000"/>
            <rFont val="Calibri"/>
            <family val="2"/>
            <charset val="238"/>
          </rPr>
          <t xml:space="preserve">kiip</t>
        </r>
      </text>
    </comment>
    <comment ref="A20" authorId="0">
      <text>
        <r>
          <rPr>
            <sz val="11"/>
            <color rgb="FF000000"/>
            <rFont val="Calibri"/>
            <family val="2"/>
            <charset val="238"/>
          </rPr>
          <t xml:space="preserve">noł</t>
        </r>
      </text>
    </comment>
    <comment ref="A21" authorId="0">
      <text>
        <r>
          <rPr>
            <sz val="11"/>
            <color rgb="FF000000"/>
            <rFont val="Calibri"/>
            <family val="2"/>
            <charset val="238"/>
          </rPr>
          <t xml:space="preserve">liw/f</t>
        </r>
      </text>
    </comment>
    <comment ref="A22" authorId="0">
      <text>
        <r>
          <rPr>
            <sz val="11"/>
            <color rgb="FF000000"/>
            <rFont val="Calibri"/>
            <family val="2"/>
            <charset val="238"/>
          </rPr>
          <t xml:space="preserve">LET</t>
        </r>
      </text>
    </comment>
    <comment ref="A23" authorId="0">
      <text>
        <r>
          <rPr>
            <sz val="11"/>
            <color rgb="FF000000"/>
            <rFont val="Calibri"/>
            <family val="2"/>
            <charset val="238"/>
          </rPr>
          <t xml:space="preserve">luus</t>
        </r>
      </text>
    </comment>
    <comment ref="A24" authorId="0">
      <text>
        <r>
          <rPr>
            <sz val="11"/>
            <color rgb="FF000000"/>
            <rFont val="Calibri"/>
            <family val="2"/>
            <charset val="238"/>
          </rPr>
          <t xml:space="preserve">mejk</t>
        </r>
      </text>
    </comment>
    <comment ref="A25" authorId="0">
      <text>
        <r>
          <rPr>
            <sz val="11"/>
            <color rgb="FF000000"/>
            <rFont val="Calibri"/>
            <family val="2"/>
            <charset val="238"/>
          </rPr>
          <t xml:space="preserve">min</t>
        </r>
      </text>
    </comment>
    <comment ref="A26" authorId="0">
      <text>
        <r>
          <rPr>
            <sz val="11"/>
            <color rgb="FF000000"/>
            <rFont val="Calibri"/>
            <family val="2"/>
            <charset val="238"/>
          </rPr>
          <t xml:space="preserve">mit</t>
        </r>
      </text>
    </comment>
    <comment ref="A27" authorId="0">
      <text>
        <r>
          <rPr>
            <sz val="11"/>
            <color rgb="FF000000"/>
            <rFont val="Calibri"/>
            <family val="2"/>
            <charset val="238"/>
          </rPr>
          <t xml:space="preserve">pej</t>
        </r>
      </text>
    </comment>
    <comment ref="A28" authorId="0">
      <text>
        <r>
          <rPr>
            <sz val="11"/>
            <color rgb="FF000000"/>
            <rFont val="Calibri"/>
            <family val="2"/>
            <charset val="238"/>
          </rPr>
          <t xml:space="preserve">put</t>
        </r>
      </text>
    </comment>
    <comment ref="A29" authorId="0">
      <text>
        <r>
          <rPr>
            <sz val="11"/>
            <color rgb="FF000000"/>
            <rFont val="Calibri"/>
            <family val="2"/>
            <charset val="238"/>
          </rPr>
          <t xml:space="preserve">riid</t>
        </r>
      </text>
    </comment>
    <comment ref="A30" authorId="0">
      <text>
        <r>
          <rPr>
            <sz val="11"/>
            <color rgb="FF000000"/>
            <rFont val="Calibri"/>
            <family val="2"/>
            <charset val="238"/>
          </rPr>
          <t xml:space="preserve">sej</t>
        </r>
      </text>
    </comment>
    <comment ref="A31" authorId="0">
      <text>
        <r>
          <rPr>
            <sz val="11"/>
            <color rgb="FF000000"/>
            <rFont val="Calibri"/>
            <family val="2"/>
            <charset val="238"/>
          </rPr>
          <t xml:space="preserve">sii</t>
        </r>
      </text>
    </comment>
    <comment ref="A32" authorId="0">
      <text>
        <r>
          <rPr>
            <sz val="11"/>
            <color rgb="FF000000"/>
            <rFont val="Calibri"/>
            <family val="2"/>
            <charset val="238"/>
          </rPr>
          <t xml:space="preserve">sell</t>
        </r>
      </text>
    </comment>
    <comment ref="A33" authorId="0">
      <text>
        <r>
          <rPr>
            <sz val="11"/>
            <color rgb="FF000000"/>
            <rFont val="Calibri"/>
            <family val="2"/>
            <charset val="238"/>
          </rPr>
          <t xml:space="preserve">tell</t>
        </r>
      </text>
    </comment>
    <comment ref="D3" authorId="0">
      <text>
        <r>
          <rPr>
            <sz val="11"/>
            <color rgb="FF000000"/>
            <rFont val="Calibri"/>
            <family val="2"/>
            <charset val="238"/>
          </rPr>
          <t xml:space="preserve">bikejm</t>
        </r>
      </text>
    </comment>
    <comment ref="D4" authorId="0">
      <text>
        <r>
          <rPr>
            <sz val="11"/>
            <color rgb="FF000000"/>
            <rFont val="Calibri"/>
            <family val="2"/>
            <charset val="238"/>
          </rPr>
          <t xml:space="preserve">bro/ułk</t>
        </r>
      </text>
    </comment>
    <comment ref="D5" authorId="0">
      <text>
        <r>
          <rPr>
            <sz val="11"/>
            <color rgb="FF000000"/>
            <rFont val="Calibri"/>
            <family val="2"/>
            <charset val="238"/>
          </rPr>
          <t xml:space="preserve">brot</t>
        </r>
      </text>
    </comment>
    <comment ref="D6" authorId="0">
      <text>
        <r>
          <rPr>
            <sz val="11"/>
            <color rgb="FF000000"/>
            <rFont val="Calibri"/>
            <family val="2"/>
            <charset val="238"/>
          </rPr>
          <t xml:space="preserve">boot</t>
        </r>
      </text>
    </comment>
    <comment ref="D7" authorId="0">
      <text>
        <r>
          <rPr>
            <sz val="11"/>
            <color rgb="FF000000"/>
            <rFont val="Calibri"/>
            <family val="2"/>
            <charset val="238"/>
          </rPr>
          <t xml:space="preserve">kejm</t>
        </r>
      </text>
    </comment>
    <comment ref="D8" authorId="0">
      <text>
        <r>
          <rPr>
            <sz val="11"/>
            <color rgb="FF000000"/>
            <rFont val="Calibri"/>
            <family val="2"/>
            <charset val="238"/>
          </rPr>
          <t xml:space="preserve">did/k</t>
        </r>
      </text>
    </comment>
    <comment ref="D9" authorId="0">
      <text>
        <r>
          <rPr>
            <sz val="11"/>
            <color rgb="FF000000"/>
            <rFont val="Calibri"/>
            <family val="2"/>
            <charset val="238"/>
          </rPr>
          <t xml:space="preserve">dżreńk</t>
        </r>
      </text>
    </comment>
    <comment ref="D10" authorId="0">
      <text>
        <r>
          <rPr>
            <sz val="11"/>
            <color rgb="FF000000"/>
            <rFont val="Calibri"/>
            <family val="2"/>
            <charset val="238"/>
          </rPr>
          <t xml:space="preserve">dżrołw</t>
        </r>
      </text>
    </comment>
    <comment ref="D11" authorId="0">
      <text>
        <r>
          <rPr>
            <sz val="11"/>
            <color rgb="FF000000"/>
            <rFont val="Calibri"/>
            <family val="2"/>
            <charset val="238"/>
          </rPr>
          <t xml:space="preserve">ejt</t>
        </r>
      </text>
    </comment>
    <comment ref="D12" authorId="0">
      <text>
        <r>
          <rPr>
            <sz val="11"/>
            <color rgb="FF000000"/>
            <rFont val="Calibri"/>
            <family val="2"/>
            <charset val="238"/>
          </rPr>
          <t xml:space="preserve">fell</t>
        </r>
      </text>
    </comment>
    <comment ref="D13" authorId="0">
      <text>
        <r>
          <rPr>
            <sz val="11"/>
            <color rgb="FF000000"/>
            <rFont val="Calibri"/>
            <family val="2"/>
            <charset val="238"/>
          </rPr>
          <t xml:space="preserve">forgot</t>
        </r>
      </text>
    </comment>
    <comment ref="D14" authorId="0">
      <text>
        <r>
          <rPr>
            <sz val="11"/>
            <color rgb="FF000000"/>
            <rFont val="Calibri"/>
            <family val="2"/>
            <charset val="238"/>
          </rPr>
          <t xml:space="preserve">forgejw</t>
        </r>
      </text>
    </comment>
    <comment ref="D15" authorId="0">
      <text>
        <r>
          <rPr>
            <sz val="11"/>
            <color rgb="FF000000"/>
            <rFont val="Calibri"/>
            <family val="2"/>
            <charset val="238"/>
          </rPr>
          <t xml:space="preserve">got</t>
        </r>
      </text>
    </comment>
    <comment ref="D16" authorId="0">
      <text>
        <r>
          <rPr>
            <sz val="11"/>
            <color rgb="FF000000"/>
            <rFont val="Calibri"/>
            <family val="2"/>
            <charset val="238"/>
          </rPr>
          <t xml:space="preserve">gej/yw</t>
        </r>
      </text>
    </comment>
    <comment ref="D17" authorId="0">
      <text>
        <r>
          <rPr>
            <sz val="11"/>
            <color rgb="FF000000"/>
            <rFont val="Calibri"/>
            <family val="2"/>
            <charset val="238"/>
          </rPr>
          <t xml:space="preserve">łent</t>
        </r>
      </text>
    </comment>
    <comment ref="D18" authorId="0">
      <text>
        <r>
          <rPr>
            <sz val="11"/>
            <color rgb="FF000000"/>
            <rFont val="Calibri"/>
            <family val="2"/>
            <charset val="238"/>
          </rPr>
          <t xml:space="preserve">hed</t>
        </r>
      </text>
    </comment>
    <comment ref="D19" authorId="0">
      <text>
        <r>
          <rPr>
            <sz val="11"/>
            <color rgb="FF000000"/>
            <rFont val="Calibri"/>
            <family val="2"/>
            <charset val="238"/>
          </rPr>
          <t xml:space="preserve">kept</t>
        </r>
      </text>
    </comment>
    <comment ref="D20" authorId="0">
      <text>
        <r>
          <rPr>
            <sz val="11"/>
            <color rgb="FF000000"/>
            <rFont val="Calibri"/>
            <family val="2"/>
            <charset val="238"/>
          </rPr>
          <t xml:space="preserve">niu</t>
        </r>
      </text>
    </comment>
    <comment ref="D21" authorId="0">
      <text>
        <r>
          <rPr>
            <sz val="11"/>
            <color rgb="FF000000"/>
            <rFont val="Calibri"/>
            <family val="2"/>
            <charset val="238"/>
          </rPr>
          <t xml:space="preserve">left</t>
        </r>
      </text>
    </comment>
    <comment ref="D22" authorId="0">
      <text>
        <r>
          <rPr>
            <sz val="11"/>
            <color rgb="FF000000"/>
            <rFont val="Calibri"/>
            <family val="2"/>
            <charset val="238"/>
          </rPr>
          <t xml:space="preserve">let</t>
        </r>
      </text>
    </comment>
    <comment ref="D23" authorId="0">
      <text>
        <r>
          <rPr>
            <sz val="11"/>
            <color rgb="FF000000"/>
            <rFont val="Calibri"/>
            <family val="2"/>
            <charset val="238"/>
          </rPr>
          <t xml:space="preserve">lost</t>
        </r>
      </text>
    </comment>
    <comment ref="D24" authorId="0">
      <text>
        <r>
          <rPr>
            <sz val="11"/>
            <color rgb="FF000000"/>
            <rFont val="Calibri"/>
            <family val="2"/>
            <charset val="238"/>
          </rPr>
          <t xml:space="preserve">mejd</t>
        </r>
      </text>
    </comment>
    <comment ref="D25" authorId="0">
      <text>
        <r>
          <rPr>
            <sz val="11"/>
            <color rgb="FF000000"/>
            <rFont val="Calibri"/>
            <family val="2"/>
            <charset val="238"/>
          </rPr>
          <t xml:space="preserve">ment</t>
        </r>
      </text>
    </comment>
    <comment ref="D26" authorId="0">
      <text>
        <r>
          <rPr>
            <sz val="11"/>
            <color rgb="FF000000"/>
            <rFont val="Calibri"/>
            <family val="2"/>
            <charset val="238"/>
          </rPr>
          <t xml:space="preserve">met</t>
        </r>
      </text>
    </comment>
    <comment ref="D27" authorId="0">
      <text>
        <r>
          <rPr>
            <sz val="11"/>
            <color rgb="FF000000"/>
            <rFont val="Calibri"/>
            <family val="2"/>
            <charset val="238"/>
          </rPr>
          <t xml:space="preserve">pej/td</t>
        </r>
      </text>
    </comment>
    <comment ref="D28" authorId="0">
      <text>
        <r>
          <rPr>
            <sz val="11"/>
            <color rgb="FF000000"/>
            <rFont val="Calibri"/>
            <family val="2"/>
            <charset val="238"/>
          </rPr>
          <t xml:space="preserve">put</t>
        </r>
      </text>
    </comment>
    <comment ref="D29" authorId="0">
      <text>
        <r>
          <rPr>
            <sz val="11"/>
            <color rgb="FF000000"/>
            <rFont val="Calibri"/>
            <family val="2"/>
            <charset val="238"/>
          </rPr>
          <t xml:space="preserve">red</t>
        </r>
      </text>
    </comment>
    <comment ref="D30" authorId="0">
      <text>
        <r>
          <rPr>
            <sz val="11"/>
            <color rgb="FF000000"/>
            <rFont val="Calibri"/>
            <family val="2"/>
            <charset val="238"/>
          </rPr>
          <t xml:space="preserve">se/td</t>
        </r>
      </text>
    </comment>
    <comment ref="D31" authorId="0">
      <text>
        <r>
          <rPr>
            <sz val="11"/>
            <color rgb="FF000000"/>
            <rFont val="Calibri"/>
            <family val="2"/>
            <charset val="238"/>
          </rPr>
          <t xml:space="preserve">so/ł</t>
        </r>
      </text>
    </comment>
    <comment ref="D32" authorId="0">
      <text>
        <r>
          <rPr>
            <sz val="11"/>
            <color rgb="FF000000"/>
            <rFont val="Calibri"/>
            <family val="2"/>
            <charset val="238"/>
          </rPr>
          <t xml:space="preserve">soł/td</t>
        </r>
      </text>
    </comment>
    <comment ref="D33" authorId="0">
      <text>
        <r>
          <rPr>
            <sz val="11"/>
            <color rgb="FF000000"/>
            <rFont val="Calibri"/>
            <family val="2"/>
            <charset val="238"/>
          </rPr>
          <t xml:space="preserve">toł/td</t>
        </r>
      </text>
    </comment>
    <comment ref="E3" authorId="0">
      <text>
        <r>
          <rPr>
            <sz val="11"/>
            <color rgb="FF000000"/>
            <rFont val="Calibri"/>
            <family val="2"/>
            <charset val="238"/>
          </rPr>
          <t xml:space="preserve">bikam</t>
        </r>
      </text>
    </comment>
    <comment ref="E4" authorId="0">
      <text>
        <r>
          <rPr>
            <sz val="11"/>
            <color rgb="FF000000"/>
            <rFont val="Calibri"/>
            <family val="2"/>
            <charset val="238"/>
          </rPr>
          <t xml:space="preserve">brołken</t>
        </r>
      </text>
    </comment>
    <comment ref="E5" authorId="0">
      <text>
        <r>
          <rPr>
            <sz val="11"/>
            <color rgb="FF000000"/>
            <rFont val="Calibri"/>
            <family val="2"/>
            <charset val="238"/>
          </rPr>
          <t xml:space="preserve">bro/ułt</t>
        </r>
      </text>
    </comment>
    <comment ref="E6" authorId="0">
      <text>
        <r>
          <rPr>
            <sz val="11"/>
            <color rgb="FF000000"/>
            <rFont val="Calibri"/>
            <family val="2"/>
            <charset val="238"/>
          </rPr>
          <t xml:space="preserve">bo/ot</t>
        </r>
      </text>
    </comment>
    <comment ref="E7" authorId="0">
      <text>
        <r>
          <rPr>
            <sz val="11"/>
            <color rgb="FF000000"/>
            <rFont val="Calibri"/>
            <family val="2"/>
            <charset val="238"/>
          </rPr>
          <t xml:space="preserve">kam</t>
        </r>
      </text>
    </comment>
    <comment ref="E8" authorId="0">
      <text>
        <r>
          <rPr>
            <sz val="11"/>
            <color rgb="FF000000"/>
            <rFont val="Calibri"/>
            <family val="2"/>
            <charset val="238"/>
          </rPr>
          <t xml:space="preserve">dan</t>
        </r>
      </text>
    </comment>
    <comment ref="E9" authorId="0">
      <text>
        <r>
          <rPr>
            <sz val="11"/>
            <color rgb="FF000000"/>
            <rFont val="Calibri"/>
            <family val="2"/>
            <charset val="238"/>
          </rPr>
          <t xml:space="preserve">dżrank</t>
        </r>
      </text>
    </comment>
    <comment ref="E10" authorId="0">
      <text>
        <r>
          <rPr>
            <sz val="11"/>
            <color rgb="FF000000"/>
            <rFont val="Calibri"/>
            <family val="2"/>
            <charset val="238"/>
          </rPr>
          <t xml:space="preserve">dżriwen</t>
        </r>
      </text>
    </comment>
    <comment ref="E11" authorId="0">
      <text>
        <r>
          <rPr>
            <sz val="11"/>
            <color rgb="FF000000"/>
            <rFont val="Calibri"/>
            <family val="2"/>
            <charset val="238"/>
          </rPr>
          <t xml:space="preserve">i/yten</t>
        </r>
      </text>
    </comment>
    <comment ref="E12" authorId="0">
      <text>
        <r>
          <rPr>
            <sz val="11"/>
            <color rgb="FF000000"/>
            <rFont val="Calibri"/>
            <family val="2"/>
            <charset val="238"/>
          </rPr>
          <t xml:space="preserve">fo/ulen</t>
        </r>
      </text>
    </comment>
    <comment ref="E13" authorId="0">
      <text>
        <r>
          <rPr>
            <sz val="11"/>
            <color rgb="FF000000"/>
            <rFont val="Calibri"/>
            <family val="2"/>
            <charset val="238"/>
          </rPr>
          <t xml:space="preserve">forgotten</t>
        </r>
      </text>
    </comment>
    <comment ref="E14" authorId="0">
      <text>
        <r>
          <rPr>
            <sz val="11"/>
            <color rgb="FF000000"/>
            <rFont val="Calibri"/>
            <family val="2"/>
            <charset val="238"/>
          </rPr>
          <t xml:space="preserve">forgiwyn</t>
        </r>
      </text>
    </comment>
    <comment ref="E15" authorId="0">
      <text>
        <r>
          <rPr>
            <sz val="11"/>
            <color rgb="FF000000"/>
            <rFont val="Calibri"/>
            <family val="2"/>
            <charset val="238"/>
          </rPr>
          <t xml:space="preserve">got</t>
        </r>
      </text>
    </comment>
    <comment ref="E16" authorId="0">
      <text>
        <r>
          <rPr>
            <sz val="11"/>
            <color rgb="FF000000"/>
            <rFont val="Calibri"/>
            <family val="2"/>
            <charset val="238"/>
          </rPr>
          <t xml:space="preserve">giwe/yn</t>
        </r>
      </text>
    </comment>
    <comment ref="E17" authorId="0">
      <text>
        <r>
          <rPr>
            <sz val="11"/>
            <color rgb="FF000000"/>
            <rFont val="Calibri"/>
            <family val="2"/>
            <charset val="238"/>
          </rPr>
          <t xml:space="preserve">gon</t>
        </r>
      </text>
    </comment>
    <comment ref="E18" authorId="0">
      <text>
        <r>
          <rPr>
            <sz val="11"/>
            <color rgb="FF000000"/>
            <rFont val="Calibri"/>
            <family val="2"/>
            <charset val="238"/>
          </rPr>
          <t xml:space="preserve">hed</t>
        </r>
      </text>
    </comment>
    <comment ref="E19" authorId="0">
      <text>
        <r>
          <rPr>
            <sz val="11"/>
            <color rgb="FF000000"/>
            <rFont val="Calibri"/>
            <family val="2"/>
            <charset val="238"/>
          </rPr>
          <t xml:space="preserve">kept</t>
        </r>
      </text>
    </comment>
    <comment ref="E20" authorId="0">
      <text>
        <r>
          <rPr>
            <sz val="11"/>
            <color rgb="FF000000"/>
            <rFont val="Calibri"/>
            <family val="2"/>
            <charset val="238"/>
          </rPr>
          <t xml:space="preserve">nołyn</t>
        </r>
      </text>
    </comment>
    <comment ref="E21" authorId="0">
      <text>
        <r>
          <rPr>
            <sz val="11"/>
            <color rgb="FF000000"/>
            <rFont val="Calibri"/>
            <family val="2"/>
            <charset val="238"/>
          </rPr>
          <t xml:space="preserve">left</t>
        </r>
      </text>
    </comment>
    <comment ref="E22" authorId="0">
      <text>
        <r>
          <rPr>
            <sz val="11"/>
            <color rgb="FF000000"/>
            <rFont val="Calibri"/>
            <family val="2"/>
            <charset val="238"/>
          </rPr>
          <t xml:space="preserve">let</t>
        </r>
      </text>
    </comment>
    <comment ref="E23" authorId="0">
      <text>
        <r>
          <rPr>
            <sz val="11"/>
            <color rgb="FF000000"/>
            <rFont val="Calibri"/>
            <family val="2"/>
            <charset val="238"/>
          </rPr>
          <t xml:space="preserve">lost</t>
        </r>
      </text>
    </comment>
    <comment ref="E24" authorId="0">
      <text>
        <r>
          <rPr>
            <sz val="11"/>
            <color rgb="FF000000"/>
            <rFont val="Calibri"/>
            <family val="2"/>
            <charset val="238"/>
          </rPr>
          <t xml:space="preserve">mejd</t>
        </r>
      </text>
    </comment>
    <comment ref="E25" authorId="0">
      <text>
        <r>
          <rPr>
            <sz val="11"/>
            <color rgb="FF000000"/>
            <rFont val="Calibri"/>
            <family val="2"/>
            <charset val="238"/>
          </rPr>
          <t xml:space="preserve">ment</t>
        </r>
      </text>
    </comment>
    <comment ref="E26" authorId="0">
      <text>
        <r>
          <rPr>
            <sz val="11"/>
            <color rgb="FF000000"/>
            <rFont val="Calibri"/>
            <family val="2"/>
            <charset val="238"/>
          </rPr>
          <t xml:space="preserve">met</t>
        </r>
      </text>
    </comment>
    <comment ref="E27" authorId="0">
      <text>
        <r>
          <rPr>
            <sz val="11"/>
            <color rgb="FF000000"/>
            <rFont val="Calibri"/>
            <family val="2"/>
            <charset val="238"/>
          </rPr>
          <t xml:space="preserve">pej/td</t>
        </r>
      </text>
    </comment>
    <comment ref="E28" authorId="0">
      <text>
        <r>
          <rPr>
            <sz val="11"/>
            <color rgb="FF000000"/>
            <rFont val="Calibri"/>
            <family val="2"/>
            <charset val="238"/>
          </rPr>
          <t xml:space="preserve">put</t>
        </r>
      </text>
    </comment>
    <comment ref="E29" authorId="0">
      <text>
        <r>
          <rPr>
            <sz val="11"/>
            <color rgb="FF000000"/>
            <rFont val="Calibri"/>
            <family val="2"/>
            <charset val="238"/>
          </rPr>
          <t xml:space="preserve">red</t>
        </r>
      </text>
    </comment>
    <comment ref="E30" authorId="0">
      <text>
        <r>
          <rPr>
            <sz val="11"/>
            <color rgb="FF000000"/>
            <rFont val="Calibri"/>
            <family val="2"/>
            <charset val="238"/>
          </rPr>
          <t xml:space="preserve">se/td</t>
        </r>
      </text>
    </comment>
    <comment ref="E31" authorId="0">
      <text>
        <r>
          <rPr>
            <sz val="11"/>
            <color rgb="FF000000"/>
            <rFont val="Calibri"/>
            <family val="2"/>
            <charset val="238"/>
          </rPr>
          <t xml:space="preserve">siin</t>
        </r>
      </text>
    </comment>
    <comment ref="E32" authorId="0">
      <text>
        <r>
          <rPr>
            <sz val="11"/>
            <color rgb="FF000000"/>
            <rFont val="Calibri"/>
            <family val="2"/>
            <charset val="238"/>
          </rPr>
          <t xml:space="preserve">soł/td</t>
        </r>
      </text>
    </comment>
    <comment ref="E33" authorId="0">
      <text>
        <r>
          <rPr>
            <sz val="11"/>
            <color rgb="FF000000"/>
            <rFont val="Calibri"/>
            <family val="2"/>
            <charset val="238"/>
          </rPr>
          <t xml:space="preserve">toł/td</t>
        </r>
      </text>
    </comment>
    <comment ref="F2" authorId="0">
      <text>
        <r>
          <rPr>
            <sz val="11"/>
            <color rgb="FF000000"/>
            <rFont val="Calibri"/>
            <family val="2"/>
            <charset val="238"/>
          </rPr>
          <t xml:space="preserve">s/iyng</t>
        </r>
      </text>
    </comment>
    <comment ref="F3" authorId="0">
      <text>
        <r>
          <rPr>
            <sz val="11"/>
            <color rgb="FF000000"/>
            <rFont val="Calibri"/>
            <family val="2"/>
            <charset val="238"/>
          </rPr>
          <t xml:space="preserve">s/iyt</t>
        </r>
      </text>
    </comment>
    <comment ref="F4" authorId="0">
      <text>
        <r>
          <rPr>
            <sz val="11"/>
            <color rgb="FF000000"/>
            <rFont val="Calibri"/>
            <family val="2"/>
            <charset val="238"/>
          </rPr>
          <t xml:space="preserve">slip</t>
        </r>
      </text>
    </comment>
    <comment ref="F5" authorId="0">
      <text>
        <r>
          <rPr>
            <sz val="11"/>
            <color rgb="FF000000"/>
            <rFont val="Calibri"/>
            <family val="2"/>
            <charset val="238"/>
          </rPr>
          <t xml:space="preserve">spiik</t>
        </r>
      </text>
    </comment>
    <comment ref="F6" authorId="0">
      <text>
        <r>
          <rPr>
            <sz val="11"/>
            <color rgb="FF000000"/>
            <rFont val="Calibri"/>
            <family val="2"/>
            <charset val="238"/>
          </rPr>
          <t xml:space="preserve">spen/td</t>
        </r>
      </text>
    </comment>
    <comment ref="F7" authorId="0">
      <text>
        <r>
          <rPr>
            <sz val="11"/>
            <color rgb="FF000000"/>
            <rFont val="Calibri"/>
            <family val="2"/>
            <charset val="238"/>
          </rPr>
          <t xml:space="preserve">sten/td</t>
        </r>
      </text>
    </comment>
    <comment ref="F8" authorId="0">
      <text>
        <r>
          <rPr>
            <sz val="11"/>
            <color rgb="FF000000"/>
            <rFont val="Calibri"/>
            <family val="2"/>
            <charset val="238"/>
          </rPr>
          <t xml:space="preserve">stiil</t>
        </r>
      </text>
    </comment>
    <comment ref="F9" authorId="0">
      <text>
        <r>
          <rPr>
            <sz val="11"/>
            <color rgb="FF000000"/>
            <rFont val="Calibri"/>
            <family val="2"/>
            <charset val="238"/>
          </rPr>
          <t xml:space="preserve">sł/iym</t>
        </r>
      </text>
    </comment>
    <comment ref="F10" authorId="0">
      <text>
        <r>
          <rPr>
            <sz val="11"/>
            <color rgb="FF000000"/>
            <rFont val="Calibri"/>
            <family val="2"/>
            <charset val="238"/>
          </rPr>
          <t xml:space="preserve">tejk</t>
        </r>
      </text>
    </comment>
    <comment ref="F11" authorId="0">
      <text>
        <r>
          <rPr>
            <sz val="11"/>
            <color rgb="FF000000"/>
            <rFont val="Calibri"/>
            <family val="2"/>
            <charset val="238"/>
          </rPr>
          <t xml:space="preserve">t/iycz</t>
        </r>
      </text>
    </comment>
    <comment ref="F12" authorId="0">
      <text>
        <r>
          <rPr>
            <sz val="11"/>
            <color rgb="FF000000"/>
            <rFont val="Calibri"/>
            <family val="2"/>
            <charset val="238"/>
          </rPr>
          <t xml:space="preserve">f/iynk</t>
        </r>
      </text>
    </comment>
    <comment ref="F13" authorId="0">
      <text>
        <r>
          <rPr>
            <sz val="11"/>
            <color rgb="FF000000"/>
            <rFont val="Calibri"/>
            <family val="2"/>
            <charset val="238"/>
          </rPr>
          <t xml:space="preserve">andestend</t>
        </r>
      </text>
    </comment>
    <comment ref="F14" authorId="0">
      <text>
        <r>
          <rPr>
            <sz val="11"/>
            <color rgb="FF000000"/>
            <rFont val="Calibri"/>
            <family val="2"/>
            <charset val="238"/>
          </rPr>
          <t xml:space="preserve">łejk</t>
        </r>
      </text>
    </comment>
    <comment ref="F15" authorId="0">
      <text>
        <r>
          <rPr>
            <sz val="11"/>
            <color rgb="FF000000"/>
            <rFont val="Calibri"/>
            <family val="2"/>
            <charset val="238"/>
          </rPr>
          <t xml:space="preserve">łin</t>
        </r>
      </text>
    </comment>
    <comment ref="F16" authorId="0">
      <text>
        <r>
          <rPr>
            <sz val="11"/>
            <color rgb="FF000000"/>
            <rFont val="Calibri"/>
            <family val="2"/>
            <charset val="238"/>
          </rPr>
          <t xml:space="preserve">rai/td</t>
        </r>
      </text>
    </comment>
    <comment ref="F17" authorId="0">
      <text>
        <r>
          <rPr>
            <sz val="11"/>
            <color rgb="FF000000"/>
            <rFont val="Calibri"/>
            <family val="2"/>
            <charset val="238"/>
          </rPr>
          <t xml:space="preserve">cz/ius</t>
        </r>
      </text>
    </comment>
    <comment ref="F18" authorId="0">
      <text>
        <r>
          <rPr>
            <sz val="11"/>
            <color rgb="FF000000"/>
            <rFont val="Calibri"/>
            <family val="2"/>
            <charset val="238"/>
          </rPr>
          <t xml:space="preserve">kat</t>
        </r>
      </text>
    </comment>
    <comment ref="F19" authorId="0">
      <text>
        <r>
          <rPr>
            <sz val="11"/>
            <color rgb="FF000000"/>
            <rFont val="Calibri"/>
            <family val="2"/>
            <charset val="238"/>
          </rPr>
          <t xml:space="preserve">fain/td</t>
        </r>
      </text>
    </comment>
    <comment ref="F20" authorId="0">
      <text>
        <r>
          <rPr>
            <sz val="11"/>
            <color rgb="FF000000"/>
            <rFont val="Calibri"/>
            <family val="2"/>
            <charset val="238"/>
          </rPr>
          <t xml:space="preserve">big/iyn</t>
        </r>
      </text>
    </comment>
    <comment ref="F21" authorId="0">
      <text>
        <r>
          <rPr>
            <sz val="11"/>
            <color rgb="FF000000"/>
            <rFont val="Calibri"/>
            <family val="2"/>
            <charset val="238"/>
          </rPr>
          <t xml:space="preserve">b/yil/td</t>
        </r>
      </text>
    </comment>
    <comment ref="F22" authorId="0">
      <text>
        <r>
          <rPr>
            <sz val="11"/>
            <color rgb="FF000000"/>
            <rFont val="Calibri"/>
            <family val="2"/>
            <charset val="238"/>
          </rPr>
          <t xml:space="preserve">raj/td</t>
        </r>
      </text>
    </comment>
    <comment ref="F23" authorId="0">
      <text>
        <r>
          <rPr>
            <sz val="11"/>
            <color rgb="FF000000"/>
            <rFont val="Calibri"/>
            <family val="2"/>
            <charset val="238"/>
          </rPr>
          <t xml:space="preserve">sen/td</t>
        </r>
      </text>
    </comment>
    <comment ref="F24" authorId="0">
      <text>
        <r>
          <rPr>
            <sz val="11"/>
            <color rgb="FF000000"/>
            <rFont val="Calibri"/>
            <family val="2"/>
            <charset val="238"/>
          </rPr>
          <t xml:space="preserve">flaj</t>
        </r>
      </text>
    </comment>
    <comment ref="F25" authorId="0">
      <text>
        <r>
          <rPr>
            <sz val="11"/>
            <color rgb="FF000000"/>
            <rFont val="Calibri"/>
            <family val="2"/>
            <charset val="238"/>
          </rPr>
          <t xml:space="preserve">ran</t>
        </r>
      </text>
    </comment>
    <comment ref="F26" authorId="0">
      <text>
        <r>
          <rPr>
            <sz val="11"/>
            <color rgb="FF000000"/>
            <rFont val="Calibri"/>
            <family val="2"/>
            <charset val="238"/>
          </rPr>
          <t xml:space="preserve">fiil</t>
        </r>
      </text>
    </comment>
    <comment ref="I2" authorId="0">
      <text>
        <r>
          <rPr>
            <sz val="11"/>
            <color rgb="FF000000"/>
            <rFont val="Calibri"/>
            <family val="2"/>
            <charset val="238"/>
          </rPr>
          <t xml:space="preserve">sang</t>
        </r>
      </text>
    </comment>
    <comment ref="I3" authorId="0">
      <text>
        <r>
          <rPr>
            <sz val="11"/>
            <color rgb="FF000000"/>
            <rFont val="Calibri"/>
            <family val="2"/>
            <charset val="238"/>
          </rPr>
          <t xml:space="preserve">sa/td</t>
        </r>
      </text>
    </comment>
    <comment ref="I4" authorId="0">
      <text>
        <r>
          <rPr>
            <sz val="11"/>
            <color rgb="FF000000"/>
            <rFont val="Calibri"/>
            <family val="2"/>
            <charset val="238"/>
          </rPr>
          <t xml:space="preserve">slept</t>
        </r>
      </text>
    </comment>
    <comment ref="I5" authorId="0">
      <text>
        <r>
          <rPr>
            <sz val="11"/>
            <color rgb="FF000000"/>
            <rFont val="Calibri"/>
            <family val="2"/>
            <charset val="238"/>
          </rPr>
          <t xml:space="preserve">społk</t>
        </r>
      </text>
    </comment>
    <comment ref="I6" authorId="0">
      <text>
        <r>
          <rPr>
            <sz val="11"/>
            <color rgb="FF000000"/>
            <rFont val="Calibri"/>
            <family val="2"/>
            <charset val="238"/>
          </rPr>
          <t xml:space="preserve">spen/td</t>
        </r>
      </text>
    </comment>
    <comment ref="I7" authorId="0">
      <text>
        <r>
          <rPr>
            <sz val="11"/>
            <color rgb="FF000000"/>
            <rFont val="Calibri"/>
            <family val="2"/>
            <charset val="238"/>
          </rPr>
          <t xml:space="preserve">stu/td</t>
        </r>
      </text>
    </comment>
    <comment ref="I8" authorId="0">
      <text>
        <r>
          <rPr>
            <sz val="11"/>
            <color rgb="FF000000"/>
            <rFont val="Calibri"/>
            <family val="2"/>
            <charset val="238"/>
          </rPr>
          <t xml:space="preserve">stołl</t>
        </r>
      </text>
    </comment>
    <comment ref="I9" authorId="0">
      <text>
        <r>
          <rPr>
            <sz val="11"/>
            <color rgb="FF000000"/>
            <rFont val="Calibri"/>
            <family val="2"/>
            <charset val="238"/>
          </rPr>
          <t xml:space="preserve">słem</t>
        </r>
      </text>
    </comment>
    <comment ref="I10" authorId="0">
      <text>
        <r>
          <rPr>
            <sz val="11"/>
            <color rgb="FF000000"/>
            <rFont val="Calibri"/>
            <family val="2"/>
            <charset val="238"/>
          </rPr>
          <t xml:space="preserve">tuuk</t>
        </r>
      </text>
    </comment>
    <comment ref="I11" authorId="0">
      <text>
        <r>
          <rPr>
            <sz val="11"/>
            <color rgb="FF000000"/>
            <rFont val="Calibri"/>
            <family val="2"/>
            <charset val="238"/>
          </rPr>
          <t xml:space="preserve">tou/td</t>
        </r>
      </text>
    </comment>
    <comment ref="I12" authorId="0">
      <text>
        <r>
          <rPr>
            <sz val="11"/>
            <color rgb="FF000000"/>
            <rFont val="Calibri"/>
            <family val="2"/>
            <charset val="238"/>
          </rPr>
          <t xml:space="preserve">foo/dt</t>
        </r>
      </text>
    </comment>
    <comment ref="I13" authorId="0">
      <text>
        <r>
          <rPr>
            <sz val="11"/>
            <color rgb="FF000000"/>
            <rFont val="Calibri"/>
            <family val="2"/>
            <charset val="238"/>
          </rPr>
          <t xml:space="preserve">andestuu/td</t>
        </r>
      </text>
    </comment>
    <comment ref="I14" authorId="0">
      <text>
        <r>
          <rPr>
            <sz val="11"/>
            <color rgb="FF000000"/>
            <rFont val="Calibri"/>
            <family val="2"/>
            <charset val="238"/>
          </rPr>
          <t xml:space="preserve">ło/rk</t>
        </r>
      </text>
    </comment>
    <comment ref="I15" authorId="0">
      <text>
        <r>
          <rPr>
            <sz val="11"/>
            <color rgb="FF000000"/>
            <rFont val="Calibri"/>
            <family val="2"/>
            <charset val="238"/>
          </rPr>
          <t xml:space="preserve">łon</t>
        </r>
      </text>
    </comment>
    <comment ref="I16" authorId="0">
      <text>
        <r>
          <rPr>
            <sz val="11"/>
            <color rgb="FF000000"/>
            <rFont val="Calibri"/>
            <family val="2"/>
            <charset val="238"/>
          </rPr>
          <t xml:space="preserve">roł/td</t>
        </r>
      </text>
    </comment>
    <comment ref="I17" authorId="0">
      <text>
        <r>
          <rPr>
            <sz val="11"/>
            <color rgb="FF000000"/>
            <rFont val="Calibri"/>
            <family val="2"/>
            <charset val="238"/>
          </rPr>
          <t xml:space="preserve">cz/iołs</t>
        </r>
      </text>
    </comment>
    <comment ref="I18" authorId="0">
      <text>
        <r>
          <rPr>
            <sz val="11"/>
            <color rgb="FF000000"/>
            <rFont val="Calibri"/>
            <family val="2"/>
            <charset val="238"/>
          </rPr>
          <t xml:space="preserve">kat</t>
        </r>
      </text>
    </comment>
    <comment ref="I19" authorId="0">
      <text>
        <r>
          <rPr>
            <sz val="11"/>
            <color rgb="FF000000"/>
            <rFont val="Calibri"/>
            <family val="2"/>
            <charset val="238"/>
          </rPr>
          <t xml:space="preserve">f/eon/td</t>
        </r>
      </text>
    </comment>
    <comment ref="I20" authorId="0">
      <text>
        <r>
          <rPr>
            <sz val="11"/>
            <color rgb="FF000000"/>
            <rFont val="Calibri"/>
            <family val="2"/>
            <charset val="238"/>
          </rPr>
          <t xml:space="preserve">big/aen</t>
        </r>
      </text>
    </comment>
    <comment ref="I21" authorId="0">
      <text>
        <r>
          <rPr>
            <sz val="11"/>
            <color rgb="FF000000"/>
            <rFont val="Calibri"/>
            <family val="2"/>
            <charset val="238"/>
          </rPr>
          <t xml:space="preserve">byl/td</t>
        </r>
      </text>
    </comment>
    <comment ref="I22" authorId="0">
      <text>
        <r>
          <rPr>
            <sz val="11"/>
            <color rgb="FF000000"/>
            <rFont val="Calibri"/>
            <family val="2"/>
            <charset val="238"/>
          </rPr>
          <t xml:space="preserve">roł/td</t>
        </r>
      </text>
    </comment>
    <comment ref="I23" authorId="0">
      <text>
        <r>
          <rPr>
            <sz val="11"/>
            <color rgb="FF000000"/>
            <rFont val="Calibri"/>
            <family val="2"/>
            <charset val="238"/>
          </rPr>
          <t xml:space="preserve">sent</t>
        </r>
      </text>
    </comment>
    <comment ref="I24" authorId="0">
      <text>
        <r>
          <rPr>
            <sz val="11"/>
            <color rgb="FF000000"/>
            <rFont val="Calibri"/>
            <family val="2"/>
            <charset val="238"/>
          </rPr>
          <t xml:space="preserve">flu</t>
        </r>
      </text>
    </comment>
    <comment ref="I25" authorId="0">
      <text>
        <r>
          <rPr>
            <sz val="11"/>
            <color rgb="FF000000"/>
            <rFont val="Calibri"/>
            <family val="2"/>
            <charset val="238"/>
          </rPr>
          <t xml:space="preserve">ran</t>
        </r>
      </text>
    </comment>
    <comment ref="I26" authorId="0">
      <text>
        <r>
          <rPr>
            <sz val="11"/>
            <color rgb="FF000000"/>
            <rFont val="Calibri"/>
            <family val="2"/>
            <charset val="238"/>
          </rPr>
          <t xml:space="preserve">felt</t>
        </r>
      </text>
    </comment>
    <comment ref="J2" authorId="0">
      <text>
        <r>
          <rPr>
            <sz val="11"/>
            <color rgb="FF000000"/>
            <rFont val="Calibri"/>
            <family val="2"/>
            <charset val="238"/>
          </rPr>
          <t xml:space="preserve">son/kg</t>
        </r>
      </text>
    </comment>
    <comment ref="J3" authorId="0">
      <text>
        <r>
          <rPr>
            <sz val="11"/>
            <color rgb="FF000000"/>
            <rFont val="Calibri"/>
            <family val="2"/>
            <charset val="238"/>
          </rPr>
          <t xml:space="preserve">sa/td</t>
        </r>
      </text>
    </comment>
    <comment ref="J4" authorId="0">
      <text>
        <r>
          <rPr>
            <sz val="11"/>
            <color rgb="FF000000"/>
            <rFont val="Calibri"/>
            <family val="2"/>
            <charset val="238"/>
          </rPr>
          <t xml:space="preserve">slept</t>
        </r>
      </text>
    </comment>
    <comment ref="J5" authorId="0">
      <text>
        <r>
          <rPr>
            <sz val="11"/>
            <color rgb="FF000000"/>
            <rFont val="Calibri"/>
            <family val="2"/>
            <charset val="238"/>
          </rPr>
          <t xml:space="preserve">społken</t>
        </r>
      </text>
    </comment>
    <comment ref="J6" authorId="0">
      <text>
        <r>
          <rPr>
            <sz val="11"/>
            <color rgb="FF000000"/>
            <rFont val="Calibri"/>
            <family val="2"/>
            <charset val="238"/>
          </rPr>
          <t xml:space="preserve">spen/td</t>
        </r>
      </text>
    </comment>
    <comment ref="J7" authorId="0">
      <text>
        <r>
          <rPr>
            <sz val="11"/>
            <color rgb="FF000000"/>
            <rFont val="Calibri"/>
            <family val="2"/>
            <charset val="238"/>
          </rPr>
          <t xml:space="preserve">stu/td</t>
        </r>
      </text>
    </comment>
    <comment ref="J8" authorId="0">
      <text>
        <r>
          <rPr>
            <sz val="11"/>
            <color rgb="FF000000"/>
            <rFont val="Calibri"/>
            <family val="2"/>
            <charset val="238"/>
          </rPr>
          <t xml:space="preserve">stolen</t>
        </r>
      </text>
    </comment>
    <comment ref="J9" authorId="0">
      <text>
        <r>
          <rPr>
            <sz val="11"/>
            <color rgb="FF000000"/>
            <rFont val="Calibri"/>
            <family val="2"/>
            <charset val="238"/>
          </rPr>
          <t xml:space="preserve">słam</t>
        </r>
      </text>
    </comment>
    <comment ref="J10" authorId="0">
      <text>
        <r>
          <rPr>
            <sz val="11"/>
            <color rgb="FF000000"/>
            <rFont val="Calibri"/>
            <family val="2"/>
            <charset val="238"/>
          </rPr>
          <t xml:space="preserve">tejken</t>
        </r>
      </text>
    </comment>
    <comment ref="J11" authorId="0">
      <text>
        <r>
          <rPr>
            <sz val="11"/>
            <color rgb="FF000000"/>
            <rFont val="Calibri"/>
            <family val="2"/>
            <charset val="238"/>
          </rPr>
          <t xml:space="preserve">tou/td</t>
        </r>
      </text>
    </comment>
    <comment ref="J12" authorId="0">
      <text>
        <r>
          <rPr>
            <sz val="11"/>
            <color rgb="FF000000"/>
            <rFont val="Calibri"/>
            <family val="2"/>
            <charset val="238"/>
          </rPr>
          <t xml:space="preserve">foo/dt</t>
        </r>
      </text>
    </comment>
    <comment ref="J13" authorId="0">
      <text>
        <r>
          <rPr>
            <sz val="11"/>
            <color rgb="FF000000"/>
            <rFont val="Calibri"/>
            <family val="2"/>
            <charset val="238"/>
          </rPr>
          <t xml:space="preserve">andestuu/td</t>
        </r>
      </text>
    </comment>
    <comment ref="J14" authorId="0">
      <text>
        <r>
          <rPr>
            <sz val="11"/>
            <color rgb="FF000000"/>
            <rFont val="Calibri"/>
            <family val="2"/>
            <charset val="238"/>
          </rPr>
          <t xml:space="preserve">ło/łken</t>
        </r>
      </text>
    </comment>
    <comment ref="J15" authorId="0">
      <text>
        <r>
          <rPr>
            <sz val="11"/>
            <color rgb="FF000000"/>
            <rFont val="Calibri"/>
            <family val="2"/>
            <charset val="238"/>
          </rPr>
          <t xml:space="preserve">łon</t>
        </r>
      </text>
    </comment>
    <comment ref="J16" authorId="0">
      <text>
        <r>
          <rPr>
            <sz val="11"/>
            <color rgb="FF000000"/>
            <rFont val="Calibri"/>
            <family val="2"/>
            <charset val="238"/>
          </rPr>
          <t xml:space="preserve">r/iyten</t>
        </r>
      </text>
    </comment>
    <comment ref="J17" authorId="0">
      <text>
        <r>
          <rPr>
            <sz val="11"/>
            <color rgb="FF000000"/>
            <rFont val="Calibri"/>
            <family val="2"/>
            <charset val="238"/>
          </rPr>
          <t xml:space="preserve">cz/iołsen</t>
        </r>
      </text>
    </comment>
    <comment ref="J18" authorId="0">
      <text>
        <r>
          <rPr>
            <sz val="11"/>
            <color rgb="FF000000"/>
            <rFont val="Calibri"/>
            <family val="2"/>
            <charset val="238"/>
          </rPr>
          <t xml:space="preserve">kat</t>
        </r>
      </text>
    </comment>
    <comment ref="J19" authorId="0">
      <text>
        <r>
          <rPr>
            <sz val="11"/>
            <color rgb="FF000000"/>
            <rFont val="Calibri"/>
            <family val="2"/>
            <charset val="238"/>
          </rPr>
          <t xml:space="preserve">f/eon/td</t>
        </r>
      </text>
    </comment>
    <comment ref="J20" authorId="0">
      <text>
        <r>
          <rPr>
            <sz val="11"/>
            <color rgb="FF000000"/>
            <rFont val="Calibri"/>
            <family val="2"/>
            <charset val="238"/>
          </rPr>
          <t xml:space="preserve">big/aoon</t>
        </r>
      </text>
    </comment>
    <comment ref="J21" authorId="0">
      <text>
        <r>
          <rPr>
            <sz val="11"/>
            <color rgb="FF000000"/>
            <rFont val="Calibri"/>
            <family val="2"/>
            <charset val="238"/>
          </rPr>
          <t xml:space="preserve">byl/td</t>
        </r>
      </text>
    </comment>
    <comment ref="J22" authorId="0">
      <text>
        <r>
          <rPr>
            <sz val="11"/>
            <color rgb="FF000000"/>
            <rFont val="Calibri"/>
            <family val="2"/>
            <charset val="238"/>
          </rPr>
          <t xml:space="preserve">r/iyden</t>
        </r>
      </text>
    </comment>
    <comment ref="J23" authorId="0">
      <text>
        <r>
          <rPr>
            <sz val="11"/>
            <color rgb="FF000000"/>
            <rFont val="Calibri"/>
            <family val="2"/>
            <charset val="238"/>
          </rPr>
          <t xml:space="preserve">sent</t>
        </r>
      </text>
    </comment>
    <comment ref="J24" authorId="0">
      <text>
        <r>
          <rPr>
            <sz val="11"/>
            <color rgb="FF000000"/>
            <rFont val="Calibri"/>
            <family val="2"/>
            <charset val="238"/>
          </rPr>
          <t xml:space="preserve">Floł/yn</t>
        </r>
      </text>
    </comment>
    <comment ref="J25" authorId="0">
      <text>
        <r>
          <rPr>
            <sz val="11"/>
            <color rgb="FF000000"/>
            <rFont val="Calibri"/>
            <family val="2"/>
            <charset val="238"/>
          </rPr>
          <t xml:space="preserve">ran</t>
        </r>
      </text>
    </comment>
    <comment ref="J26" authorId="0">
      <text>
        <r>
          <rPr>
            <sz val="11"/>
            <color rgb="FF000000"/>
            <rFont val="Calibri"/>
            <family val="2"/>
            <charset val="238"/>
          </rPr>
          <t xml:space="preserve">felt</t>
        </r>
      </text>
    </comment>
  </commentList>
</comments>
</file>

<file path=xl/sharedStrings.xml><?xml version="1.0" encoding="utf-8"?>
<sst xmlns="http://schemas.openxmlformats.org/spreadsheetml/2006/main" count="408" uniqueCount="390">
  <si>
    <t xml:space="preserve">wpisanych ogółem</t>
  </si>
  <si>
    <t xml:space="preserve">Zaimki osobowe podmiotowe</t>
  </si>
  <si>
    <t xml:space="preserve">"…" like</t>
  </si>
  <si>
    <t xml:space="preserve">Kraje - Countries</t>
  </si>
  <si>
    <t xml:space="preserve">Narodowości - Nationality</t>
  </si>
  <si>
    <t xml:space="preserve">Słówka</t>
  </si>
  <si>
    <t xml:space="preserve">verb</t>
  </si>
  <si>
    <t xml:space="preserve">400 słówek +</t>
  </si>
  <si>
    <t xml:space="preserve">Ja</t>
  </si>
  <si>
    <t xml:space="preserve">Kanada</t>
  </si>
  <si>
    <t xml:space="preserve">strategia marketingowa</t>
  </si>
  <si>
    <t xml:space="preserve">poprawnie:</t>
  </si>
  <si>
    <t xml:space="preserve">Ty</t>
  </si>
  <si>
    <t xml:space="preserve">Brazylia</t>
  </si>
  <si>
    <t xml:space="preserve">dział marketingu</t>
  </si>
  <si>
    <t xml:space="preserve">błednie:</t>
  </si>
  <si>
    <t xml:space="preserve">On</t>
  </si>
  <si>
    <t xml:space="preserve">Chiny</t>
  </si>
  <si>
    <t xml:space="preserve">dyrektor marketingu</t>
  </si>
  <si>
    <t xml:space="preserve">procentowo:</t>
  </si>
  <si>
    <t xml:space="preserve">Ona</t>
  </si>
  <si>
    <t xml:space="preserve">Anglia</t>
  </si>
  <si>
    <t xml:space="preserve">spec. do spraw market.</t>
  </si>
  <si>
    <t xml:space="preserve">Ono, to</t>
  </si>
  <si>
    <t xml:space="preserve">Egipt</t>
  </si>
  <si>
    <t xml:space="preserve">projekt</t>
  </si>
  <si>
    <t xml:space="preserve">My</t>
  </si>
  <si>
    <t xml:space="preserve">Francja</t>
  </si>
  <si>
    <t xml:space="preserve">orzeszki ziemne</t>
  </si>
  <si>
    <t xml:space="preserve">Wy</t>
  </si>
  <si>
    <t xml:space="preserve">Niemcy</t>
  </si>
  <si>
    <t xml:space="preserve">węglowodany</t>
  </si>
  <si>
    <t xml:space="preserve">Oni one</t>
  </si>
  <si>
    <t xml:space="preserve">Włochy</t>
  </si>
  <si>
    <t xml:space="preserve">tłuszcze roślinne</t>
  </si>
  <si>
    <t xml:space="preserve">Japonia</t>
  </si>
  <si>
    <t xml:space="preserve">cukry</t>
  </si>
  <si>
    <t xml:space="preserve">Zaimki osobowe dopełnieniowe</t>
  </si>
  <si>
    <t xml:space="preserve">he saw "…"</t>
  </si>
  <si>
    <t xml:space="preserve">Meksyk</t>
  </si>
  <si>
    <t xml:space="preserve">białko</t>
  </si>
  <si>
    <t xml:space="preserve">mnie, mi, mną</t>
  </si>
  <si>
    <t xml:space="preserve">Polska</t>
  </si>
  <si>
    <t xml:space="preserve">absorbuje</t>
  </si>
  <si>
    <t xml:space="preserve">ciebie, tobie tobą</t>
  </si>
  <si>
    <t xml:space="preserve">Rosja</t>
  </si>
  <si>
    <t xml:space="preserve">pierogi</t>
  </si>
  <si>
    <t xml:space="preserve">go, mu, nim, niego</t>
  </si>
  <si>
    <t xml:space="preserve">Hiszpania</t>
  </si>
  <si>
    <t xml:space="preserve">dojrzały ser</t>
  </si>
  <si>
    <t xml:space="preserve">ją, jej, nią</t>
  </si>
  <si>
    <t xml:space="preserve">Szwecja</t>
  </si>
  <si>
    <t xml:space="preserve">średni</t>
  </si>
  <si>
    <t xml:space="preserve">go, mu, to, nim</t>
  </si>
  <si>
    <t xml:space="preserve">Turcja</t>
  </si>
  <si>
    <t xml:space="preserve">średnio wysmażony</t>
  </si>
  <si>
    <t xml:space="preserve">nas, nam, nami</t>
  </si>
  <si>
    <t xml:space="preserve">U.S.A</t>
  </si>
  <si>
    <t xml:space="preserve">średnio krwisty</t>
  </si>
  <si>
    <t xml:space="preserve">was, nam, nami</t>
  </si>
  <si>
    <t xml:space="preserve">U.K</t>
  </si>
  <si>
    <t xml:space="preserve">szczery</t>
  </si>
  <si>
    <t xml:space="preserve">ich, im, nimi</t>
  </si>
  <si>
    <t xml:space="preserve">Portugalia</t>
  </si>
  <si>
    <t xml:space="preserve">co najmniej</t>
  </si>
  <si>
    <t xml:space="preserve">Grecja</t>
  </si>
  <si>
    <t xml:space="preserve">dług</t>
  </si>
  <si>
    <t xml:space="preserve">Zaimki dzierżawcze z rzeczownikiem</t>
  </si>
  <si>
    <t xml:space="preserve">this is "…" car</t>
  </si>
  <si>
    <t xml:space="preserve">Argentyna</t>
  </si>
  <si>
    <t xml:space="preserve">bądź cicho</t>
  </si>
  <si>
    <t xml:space="preserve">moje</t>
  </si>
  <si>
    <t xml:space="preserve">Australia</t>
  </si>
  <si>
    <t xml:space="preserve">wyjątek</t>
  </si>
  <si>
    <t xml:space="preserve">twoje</t>
  </si>
  <si>
    <t xml:space="preserve">gęś</t>
  </si>
  <si>
    <t xml:space="preserve">jego</t>
  </si>
  <si>
    <t xml:space="preserve">Zawody - Jobs</t>
  </si>
  <si>
    <t xml:space="preserve">Słówka - Worlds</t>
  </si>
  <si>
    <t xml:space="preserve">cały</t>
  </si>
  <si>
    <t xml:space="preserve">jej</t>
  </si>
  <si>
    <t xml:space="preserve">Kelner</t>
  </si>
  <si>
    <t xml:space="preserve">Urodziny</t>
  </si>
  <si>
    <t xml:space="preserve">punktualny</t>
  </si>
  <si>
    <t xml:space="preserve">tego, jego</t>
  </si>
  <si>
    <t xml:space="preserve">Dziennikarz</t>
  </si>
  <si>
    <t xml:space="preserve">pewnie, pewny</t>
  </si>
  <si>
    <t xml:space="preserve">stan (czegoś)</t>
  </si>
  <si>
    <t xml:space="preserve">nasze</t>
  </si>
  <si>
    <t xml:space="preserve">Pracownik budowy</t>
  </si>
  <si>
    <t xml:space="preserve">opinia</t>
  </si>
  <si>
    <t xml:space="preserve">warunki</t>
  </si>
  <si>
    <t xml:space="preserve">wasze</t>
  </si>
  <si>
    <t xml:space="preserve">Opiekunka dzieci</t>
  </si>
  <si>
    <t xml:space="preserve">umysł</t>
  </si>
  <si>
    <t xml:space="preserve">precyzyjny</t>
  </si>
  <si>
    <t xml:space="preserve">ich</t>
  </si>
  <si>
    <t xml:space="preserve">Księgowa/wy</t>
  </si>
  <si>
    <t xml:space="preserve">moim zdaniem</t>
  </si>
  <si>
    <t xml:space="preserve">siatkówka</t>
  </si>
  <si>
    <t xml:space="preserve">Ochroniarz</t>
  </si>
  <si>
    <t xml:space="preserve">moja opinia</t>
  </si>
  <si>
    <t xml:space="preserve">komponować</t>
  </si>
  <si>
    <t xml:space="preserve">Zaimki dzierżawcze same</t>
  </si>
  <si>
    <t xml:space="preserve">this car is "…"</t>
  </si>
  <si>
    <t xml:space="preserve">Krawiec</t>
  </si>
  <si>
    <t xml:space="preserve">uczyć się</t>
  </si>
  <si>
    <t xml:space="preserve">jeździć na rowerze</t>
  </si>
  <si>
    <t xml:space="preserve">Fryzjer</t>
  </si>
  <si>
    <t xml:space="preserve">literować</t>
  </si>
  <si>
    <t xml:space="preserve">zdrzemnąć się</t>
  </si>
  <si>
    <t xml:space="preserve">Urzędnik</t>
  </si>
  <si>
    <t xml:space="preserve">pełne zdanie</t>
  </si>
  <si>
    <t xml:space="preserve">mierzyć ciśnienie</t>
  </si>
  <si>
    <t xml:space="preserve">Piekarz</t>
  </si>
  <si>
    <t xml:space="preserve">koledzy</t>
  </si>
  <si>
    <t xml:space="preserve">ćwiczenia</t>
  </si>
  <si>
    <t xml:space="preserve">Policjant</t>
  </si>
  <si>
    <t xml:space="preserve">sprawa, walizka</t>
  </si>
  <si>
    <t xml:space="preserve">krewni</t>
  </si>
  <si>
    <t xml:space="preserve">Prawnik</t>
  </si>
  <si>
    <t xml:space="preserve">notatnik</t>
  </si>
  <si>
    <t xml:space="preserve">stwórz, tworzyć</t>
  </si>
  <si>
    <t xml:space="preserve">Weterynarz</t>
  </si>
  <si>
    <t xml:space="preserve">stolik</t>
  </si>
  <si>
    <t xml:space="preserve">zostać w łóżku</t>
  </si>
  <si>
    <t xml:space="preserve">Szef kuchni</t>
  </si>
  <si>
    <t xml:space="preserve">ołówek</t>
  </si>
  <si>
    <t xml:space="preserve">jakiego rodzaju</t>
  </si>
  <si>
    <t xml:space="preserve">Naukowiec</t>
  </si>
  <si>
    <t xml:space="preserve">wymowa</t>
  </si>
  <si>
    <t xml:space="preserve">kichnięcie</t>
  </si>
  <si>
    <t xml:space="preserve">Pielęgrianrka</t>
  </si>
  <si>
    <t xml:space="preserve">nie mogę tego wymówić</t>
  </si>
  <si>
    <t xml:space="preserve">wprowadzenie</t>
  </si>
  <si>
    <t xml:space="preserve">Doktor</t>
  </si>
  <si>
    <t xml:space="preserve">rzeczy</t>
  </si>
  <si>
    <t xml:space="preserve">frytki</t>
  </si>
  <si>
    <t xml:space="preserve">dzień</t>
  </si>
  <si>
    <t xml:space="preserve">Pracownik biurowy</t>
  </si>
  <si>
    <t xml:space="preserve">pojedyńczy</t>
  </si>
  <si>
    <t xml:space="preserve">danie</t>
  </si>
  <si>
    <t xml:space="preserve">tydzień</t>
  </si>
  <si>
    <t xml:space="preserve">Sprzedawca</t>
  </si>
  <si>
    <t xml:space="preserve">liczba mnoga</t>
  </si>
  <si>
    <t xml:space="preserve">deser</t>
  </si>
  <si>
    <t xml:space="preserve">miesiąc</t>
  </si>
  <si>
    <t xml:space="preserve">Kierowca taksówki</t>
  </si>
  <si>
    <t xml:space="preserve">autostrada</t>
  </si>
  <si>
    <t xml:space="preserve">rachunek</t>
  </si>
  <si>
    <t xml:space="preserve">rok</t>
  </si>
  <si>
    <t xml:space="preserve">Nauczyciel</t>
  </si>
  <si>
    <t xml:space="preserve">smażony</t>
  </si>
  <si>
    <t xml:space="preserve">na pewno</t>
  </si>
  <si>
    <t xml:space="preserve">stulecie</t>
  </si>
  <si>
    <t xml:space="preserve">Mechanik</t>
  </si>
  <si>
    <t xml:space="preserve">smażyć</t>
  </si>
  <si>
    <t xml:space="preserve">kuchnia jedzenie</t>
  </si>
  <si>
    <t xml:space="preserve">od pon. Do pt.</t>
  </si>
  <si>
    <t xml:space="preserve">listonosz</t>
  </si>
  <si>
    <t xml:space="preserve">nadziewany, faszerowany</t>
  </si>
  <si>
    <t xml:space="preserve">grzebień, czesać</t>
  </si>
  <si>
    <t xml:space="preserve">za tydzień</t>
  </si>
  <si>
    <t xml:space="preserve">koper, koperek</t>
  </si>
  <si>
    <t xml:space="preserve">płatki owsiane</t>
  </si>
  <si>
    <t xml:space="preserve">w tygodniu</t>
  </si>
  <si>
    <t xml:space="preserve">grzyb</t>
  </si>
  <si>
    <t xml:space="preserve">Duży kraj</t>
  </si>
  <si>
    <t xml:space="preserve">razem</t>
  </si>
  <si>
    <t xml:space="preserve">Dni</t>
  </si>
  <si>
    <t xml:space="preserve">Powierzchnia, teren</t>
  </si>
  <si>
    <t xml:space="preserve">zanieczyszczenie</t>
  </si>
  <si>
    <t xml:space="preserve">Ubranie Cloth</t>
  </si>
  <si>
    <t xml:space="preserve">Poniedziałek</t>
  </si>
  <si>
    <t xml:space="preserve">O czymś, na temat</t>
  </si>
  <si>
    <t xml:space="preserve">dreszcze</t>
  </si>
  <si>
    <t xml:space="preserve">Wtorek</t>
  </si>
  <si>
    <t xml:space="preserve">Kwadrat, plac</t>
  </si>
  <si>
    <t xml:space="preserve">wysoki</t>
  </si>
  <si>
    <t xml:space="preserve">sukienka</t>
  </si>
  <si>
    <t xml:space="preserve">Środa</t>
  </si>
  <si>
    <t xml:space="preserve">Stolica</t>
  </si>
  <si>
    <t xml:space="preserve">niski</t>
  </si>
  <si>
    <t xml:space="preserve">bluzka</t>
  </si>
  <si>
    <t xml:space="preserve">Czwartek</t>
  </si>
  <si>
    <t xml:space="preserve">Miasto</t>
  </si>
  <si>
    <t xml:space="preserve">jaki jest twój wzrost ?</t>
  </si>
  <si>
    <t xml:space="preserve">koszula</t>
  </si>
  <si>
    <t xml:space="preserve">Piątek</t>
  </si>
  <si>
    <t xml:space="preserve">Ludzie</t>
  </si>
  <si>
    <t xml:space="preserve">przyjechać, przybyć</t>
  </si>
  <si>
    <t xml:space="preserve">spódnica</t>
  </si>
  <si>
    <t xml:space="preserve">Sobota</t>
  </si>
  <si>
    <t xml:space="preserve">Waluta</t>
  </si>
  <si>
    <t xml:space="preserve">dywan</t>
  </si>
  <si>
    <t xml:space="preserve">kamizelka</t>
  </si>
  <si>
    <t xml:space="preserve">Niedziela</t>
  </si>
  <si>
    <t xml:space="preserve">Przyjazny</t>
  </si>
  <si>
    <t xml:space="preserve">poduszki</t>
  </si>
  <si>
    <t xml:space="preserve">rękawiczki</t>
  </si>
  <si>
    <t xml:space="preserve">Pomocny</t>
  </si>
  <si>
    <t xml:space="preserve">szalik</t>
  </si>
  <si>
    <t xml:space="preserve">Miesiące</t>
  </si>
  <si>
    <t xml:space="preserve">Funt szterling</t>
  </si>
  <si>
    <t xml:space="preserve">trampki</t>
  </si>
  <si>
    <t xml:space="preserve">Styczeń</t>
  </si>
  <si>
    <t xml:space="preserve">określenie czasu - determining time</t>
  </si>
  <si>
    <t xml:space="preserve">sweter rozpinany</t>
  </si>
  <si>
    <t xml:space="preserve">Luty</t>
  </si>
  <si>
    <t xml:space="preserve">Członkowie rodziny</t>
  </si>
  <si>
    <t xml:space="preserve">spodnie</t>
  </si>
  <si>
    <t xml:space="preserve">Marzec</t>
  </si>
  <si>
    <t xml:space="preserve">jest</t>
  </si>
  <si>
    <t xml:space="preserve">buty</t>
  </si>
  <si>
    <t xml:space="preserve">Kwiecień</t>
  </si>
  <si>
    <t xml:space="preserve">mąż</t>
  </si>
  <si>
    <t xml:space="preserve">dokładnie</t>
  </si>
  <si>
    <t xml:space="preserve">czapka</t>
  </si>
  <si>
    <t xml:space="preserve">Maj</t>
  </si>
  <si>
    <t xml:space="preserve">ojciec</t>
  </si>
  <si>
    <t xml:space="preserve">prawie</t>
  </si>
  <si>
    <t xml:space="preserve">kapelusz</t>
  </si>
  <si>
    <t xml:space="preserve">Czerwiec</t>
  </si>
  <si>
    <t xml:space="preserve">narzeczona</t>
  </si>
  <si>
    <t xml:space="preserve">własnie mineła</t>
  </si>
  <si>
    <t xml:space="preserve">nakrycie głowy</t>
  </si>
  <si>
    <t xml:space="preserve">Lipiec</t>
  </si>
  <si>
    <t xml:space="preserve">siostra</t>
  </si>
  <si>
    <t xml:space="preserve">kwadrans</t>
  </si>
  <si>
    <t xml:space="preserve">kurtka</t>
  </si>
  <si>
    <t xml:space="preserve">Sierpień</t>
  </si>
  <si>
    <t xml:space="preserve">brat</t>
  </si>
  <si>
    <t xml:space="preserve">pół</t>
  </si>
  <si>
    <t xml:space="preserve">pończochy</t>
  </si>
  <si>
    <t xml:space="preserve">Wrzesień</t>
  </si>
  <si>
    <t xml:space="preserve">macocha</t>
  </si>
  <si>
    <t xml:space="preserve">równa godzina</t>
  </si>
  <si>
    <t xml:space="preserve">stringi</t>
  </si>
  <si>
    <t xml:space="preserve">Październik</t>
  </si>
  <si>
    <t xml:space="preserve">ciotka</t>
  </si>
  <si>
    <t xml:space="preserve">po</t>
  </si>
  <si>
    <t xml:space="preserve">płaszcz</t>
  </si>
  <si>
    <t xml:space="preserve">Listopad</t>
  </si>
  <si>
    <t xml:space="preserve">bratanek, siostrzeniec</t>
  </si>
  <si>
    <t xml:space="preserve">za</t>
  </si>
  <si>
    <t xml:space="preserve">majtki</t>
  </si>
  <si>
    <t xml:space="preserve">Grudzień</t>
  </si>
  <si>
    <t xml:space="preserve">kuzyn/kuzynka</t>
  </si>
  <si>
    <t xml:space="preserve">kiedy</t>
  </si>
  <si>
    <t xml:space="preserve">skarpetki</t>
  </si>
  <si>
    <t xml:space="preserve">przybrani rodzice</t>
  </si>
  <si>
    <t xml:space="preserve">teraz</t>
  </si>
  <si>
    <t xml:space="preserve">bliźniaki</t>
  </si>
  <si>
    <t xml:space="preserve">wkrótce</t>
  </si>
  <si>
    <t xml:space="preserve">Pory roku</t>
  </si>
  <si>
    <t xml:space="preserve">żona</t>
  </si>
  <si>
    <t xml:space="preserve">później</t>
  </si>
  <si>
    <t xml:space="preserve">Wiosna</t>
  </si>
  <si>
    <t xml:space="preserve">matka</t>
  </si>
  <si>
    <t xml:space="preserve">jutro</t>
  </si>
  <si>
    <t xml:space="preserve">Lato</t>
  </si>
  <si>
    <t xml:space="preserve">teść</t>
  </si>
  <si>
    <t xml:space="preserve">sekunda</t>
  </si>
  <si>
    <t xml:space="preserve">Jesien</t>
  </si>
  <si>
    <t xml:space="preserve">szwagier</t>
  </si>
  <si>
    <t xml:space="preserve">minuta</t>
  </si>
  <si>
    <t xml:space="preserve">Zima</t>
  </si>
  <si>
    <t xml:space="preserve">godzina</t>
  </si>
  <si>
    <t xml:space="preserve">świt</t>
  </si>
  <si>
    <t xml:space="preserve">Liczebniki główne</t>
  </si>
  <si>
    <t xml:space="preserve">Liczebniki porządkowe</t>
  </si>
  <si>
    <t xml:space="preserve">rano</t>
  </si>
  <si>
    <t xml:space="preserve">południe</t>
  </si>
  <si>
    <t xml:space="preserve">popołudnie</t>
  </si>
  <si>
    <t xml:space="preserve">wieczór</t>
  </si>
  <si>
    <t xml:space="preserve">zmierzch</t>
  </si>
  <si>
    <t xml:space="preserve">noc</t>
  </si>
  <si>
    <t xml:space="preserve">północ</t>
  </si>
  <si>
    <t xml:space="preserve">budzik</t>
  </si>
  <si>
    <t xml:space="preserve">stoper</t>
  </si>
  <si>
    <t xml:space="preserve">klepsydra</t>
  </si>
  <si>
    <t xml:space="preserve">zegarek na ręke</t>
  </si>
  <si>
    <t xml:space="preserve">cyfrowy zegarek</t>
  </si>
  <si>
    <t xml:space="preserve">zegarek ścienny</t>
  </si>
  <si>
    <t xml:space="preserve">gdzie to jest - where is it?</t>
  </si>
  <si>
    <t xml:space="preserve">jest jedno krzesło</t>
  </si>
  <si>
    <t xml:space="preserve">jest wiele krzeseł</t>
  </si>
  <si>
    <t xml:space="preserve">po lewej stronie</t>
  </si>
  <si>
    <t xml:space="preserve">nie ma żadnego kwiatka</t>
  </si>
  <si>
    <t xml:space="preserve">pomiędzy</t>
  </si>
  <si>
    <t xml:space="preserve">przed</t>
  </si>
  <si>
    <t xml:space="preserve">na</t>
  </si>
  <si>
    <t xml:space="preserve">pod</t>
  </si>
  <si>
    <t xml:space="preserve">poniżej</t>
  </si>
  <si>
    <t xml:space="preserve">po prawej stronie</t>
  </si>
  <si>
    <t xml:space="preserve">określenia czasu adverbs of frequency</t>
  </si>
  <si>
    <t xml:space="preserve">adverbs of frequency</t>
  </si>
  <si>
    <t xml:space="preserve">zawsze</t>
  </si>
  <si>
    <t xml:space="preserve">zazwyczaj</t>
  </si>
  <si>
    <t xml:space="preserve">nieregularne formy liczby mnogiej:</t>
  </si>
  <si>
    <t xml:space="preserve">normalnie</t>
  </si>
  <si>
    <t xml:space="preserve">często</t>
  </si>
  <si>
    <t xml:space="preserve">l.pojedyncza</t>
  </si>
  <si>
    <t xml:space="preserve">czasami</t>
  </si>
  <si>
    <t xml:space="preserve">dziecko</t>
  </si>
  <si>
    <t xml:space="preserve">okazjonalnie</t>
  </si>
  <si>
    <t xml:space="preserve">ząb</t>
  </si>
  <si>
    <t xml:space="preserve">rzeadko</t>
  </si>
  <si>
    <t xml:space="preserve">mężczyzna</t>
  </si>
  <si>
    <t xml:space="preserve">kobieta</t>
  </si>
  <si>
    <t xml:space="preserve">od czasu do czasu</t>
  </si>
  <si>
    <t xml:space="preserve">stopa</t>
  </si>
  <si>
    <t xml:space="preserve">prawie nigdy</t>
  </si>
  <si>
    <t xml:space="preserve">osoba, człowiek</t>
  </si>
  <si>
    <t xml:space="preserve">nigdy</t>
  </si>
  <si>
    <t xml:space="preserve">przyzwyczajenie, nawyk</t>
  </si>
  <si>
    <t xml:space="preserve">l.mnoga</t>
  </si>
  <si>
    <t xml:space="preserve">wcześnie</t>
  </si>
  <si>
    <t xml:space="preserve">dzieci</t>
  </si>
  <si>
    <t xml:space="preserve">późno</t>
  </si>
  <si>
    <t xml:space="preserve">zęby</t>
  </si>
  <si>
    <t xml:space="preserve">codziennie</t>
  </si>
  <si>
    <t xml:space="preserve">mężczyźni</t>
  </si>
  <si>
    <t xml:space="preserve">spóźniać się</t>
  </si>
  <si>
    <t xml:space="preserve">kobiety</t>
  </si>
  <si>
    <t xml:space="preserve">raz w tygodniu</t>
  </si>
  <si>
    <t xml:space="preserve">stopy</t>
  </si>
  <si>
    <t xml:space="preserve">ludzie</t>
  </si>
  <si>
    <t xml:space="preserve">I Forma</t>
  </si>
  <si>
    <t xml:space="preserve">II Forma</t>
  </si>
  <si>
    <t xml:space="preserve">III Forma</t>
  </si>
  <si>
    <t xml:space="preserve">be</t>
  </si>
  <si>
    <t xml:space="preserve">sing</t>
  </si>
  <si>
    <t xml:space="preserve">become</t>
  </si>
  <si>
    <t xml:space="preserve">sit</t>
  </si>
  <si>
    <t xml:space="preserve">break</t>
  </si>
  <si>
    <t xml:space="preserve">sleep</t>
  </si>
  <si>
    <t xml:space="preserve">bring</t>
  </si>
  <si>
    <t xml:space="preserve">speak</t>
  </si>
  <si>
    <t xml:space="preserve">buy</t>
  </si>
  <si>
    <t xml:space="preserve">spend</t>
  </si>
  <si>
    <t xml:space="preserve">come</t>
  </si>
  <si>
    <t xml:space="preserve">stand</t>
  </si>
  <si>
    <t xml:space="preserve">do</t>
  </si>
  <si>
    <t xml:space="preserve">steal</t>
  </si>
  <si>
    <t xml:space="preserve">drink</t>
  </si>
  <si>
    <t xml:space="preserve">swim</t>
  </si>
  <si>
    <t xml:space="preserve">drive</t>
  </si>
  <si>
    <t xml:space="preserve">take</t>
  </si>
  <si>
    <t xml:space="preserve">eat</t>
  </si>
  <si>
    <t xml:space="preserve">teach</t>
  </si>
  <si>
    <t xml:space="preserve">fall</t>
  </si>
  <si>
    <t xml:space="preserve">think</t>
  </si>
  <si>
    <t xml:space="preserve">forget</t>
  </si>
  <si>
    <t xml:space="preserve">understand</t>
  </si>
  <si>
    <t xml:space="preserve">forgive</t>
  </si>
  <si>
    <t xml:space="preserve">wake</t>
  </si>
  <si>
    <t xml:space="preserve">get</t>
  </si>
  <si>
    <t xml:space="preserve">win</t>
  </si>
  <si>
    <t xml:space="preserve">give</t>
  </si>
  <si>
    <t xml:space="preserve">write</t>
  </si>
  <si>
    <t xml:space="preserve">go</t>
  </si>
  <si>
    <t xml:space="preserve">choose</t>
  </si>
  <si>
    <t xml:space="preserve">have</t>
  </si>
  <si>
    <t xml:space="preserve">cut</t>
  </si>
  <si>
    <t xml:space="preserve">keep</t>
  </si>
  <si>
    <t xml:space="preserve">find</t>
  </si>
  <si>
    <t xml:space="preserve">know</t>
  </si>
  <si>
    <t xml:space="preserve">begin</t>
  </si>
  <si>
    <t xml:space="preserve">leave</t>
  </si>
  <si>
    <t xml:space="preserve">build</t>
  </si>
  <si>
    <t xml:space="preserve">let</t>
  </si>
  <si>
    <t xml:space="preserve">ride</t>
  </si>
  <si>
    <t xml:space="preserve">lose</t>
  </si>
  <si>
    <t xml:space="preserve">send</t>
  </si>
  <si>
    <t xml:space="preserve">make</t>
  </si>
  <si>
    <t xml:space="preserve">fly</t>
  </si>
  <si>
    <t xml:space="preserve">mean</t>
  </si>
  <si>
    <t xml:space="preserve">run</t>
  </si>
  <si>
    <t xml:space="preserve">meet</t>
  </si>
  <si>
    <t xml:space="preserve">feel</t>
  </si>
  <si>
    <t xml:space="preserve">pay</t>
  </si>
  <si>
    <t xml:space="preserve">put</t>
  </si>
  <si>
    <t xml:space="preserve">read</t>
  </si>
  <si>
    <t xml:space="preserve">say</t>
  </si>
  <si>
    <t xml:space="preserve">all</t>
  </si>
  <si>
    <t xml:space="preserve">114 słówek</t>
  </si>
  <si>
    <t xml:space="preserve">see</t>
  </si>
  <si>
    <t xml:space="preserve">sell</t>
  </si>
  <si>
    <t xml:space="preserve">tell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</si>
</sst>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%"/>
    <numFmt numFmtId="166" formatCode="#,##0"/>
  </numFmts>
  <fonts count="18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BFBFB"/>
      <name val="Calibri"/>
      <family val="2"/>
      <charset val="238"/>
    </font>
    <font>
      <b val="true"/>
      <sz val="12"/>
      <color rgb="FFFF0000"/>
      <name val="Calibri"/>
      <family val="2"/>
      <charset val="238"/>
    </font>
    <font>
      <b val="true"/>
      <sz val="12"/>
      <color rgb="FF000000"/>
      <name val="Calibri"/>
      <family val="2"/>
      <charset val="238"/>
    </font>
    <font>
      <b val="true"/>
      <sz val="11"/>
      <color rgb="FF000000"/>
      <name val="Calibri"/>
      <family val="2"/>
      <charset val="238"/>
    </font>
    <font>
      <b val="true"/>
      <sz val="14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b val="true"/>
      <sz val="11"/>
      <color rgb="FFFF0000"/>
      <name val="Calibri"/>
      <family val="2"/>
      <charset val="238"/>
    </font>
    <font>
      <b val="true"/>
      <i val="true"/>
      <sz val="14"/>
      <color rgb="FF000000"/>
      <name val="Calibri"/>
      <family val="2"/>
      <charset val="238"/>
    </font>
    <font>
      <u val="single"/>
      <sz val="10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b val="true"/>
      <sz val="14"/>
      <color rgb="FF000000"/>
      <name val="Calibri"/>
      <family val="2"/>
      <charset val="238"/>
    </font>
    <font>
      <sz val="14"/>
      <color rgb="FF000000"/>
      <name val="Calibri"/>
      <family val="2"/>
      <charset val="238"/>
    </font>
    <font>
      <sz val="16"/>
      <color rgb="FF000000"/>
      <name val="Calibri"/>
      <family val="2"/>
      <charset val="238"/>
    </font>
    <font>
      <b val="true"/>
      <sz val="16"/>
      <color rgb="FF000000"/>
      <name val="Calibri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2F2F2"/>
        <bgColor rgb="FFFBFBFB"/>
      </patternFill>
    </fill>
    <fill>
      <patternFill patternType="solid">
        <fgColor rgb="FF66CC00"/>
        <bgColor rgb="FF339966"/>
      </patternFill>
    </fill>
    <fill>
      <patternFill patternType="solid">
        <fgColor rgb="FFFDC578"/>
        <bgColor rgb="FFFFCC00"/>
      </patternFill>
    </fill>
    <fill>
      <patternFill patternType="solid">
        <fgColor rgb="FFE5FDE6"/>
        <bgColor rgb="FFF2F2F2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7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BFBFB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E5FDE6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DC578"/>
      <rgbColor rgb="FF3366FF"/>
      <rgbColor rgb="FF33CCCC"/>
      <rgbColor rgb="FF66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P1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7" activeCellId="0" sqref="M7"/>
    </sheetView>
  </sheetViews>
  <sheetFormatPr defaultRowHeight="15" zeroHeight="false" outlineLevelRow="0" outlineLevelCol="0"/>
  <cols>
    <col collapsed="false" customWidth="true" hidden="false" outlineLevel="0" max="1" min="1" style="0" width="9.96"/>
    <col collapsed="false" customWidth="true" hidden="false" outlineLevel="0" max="2" min="2" style="0" width="18.53"/>
    <col collapsed="false" customWidth="true" hidden="false" outlineLevel="0" max="3" min="3" style="0" width="21.64"/>
    <col collapsed="false" customWidth="true" hidden="false" outlineLevel="0" max="4" min="4" style="1" width="13.71"/>
    <col collapsed="false" customWidth="true" hidden="false" outlineLevel="0" max="5" min="5" style="0" width="21.53"/>
    <col collapsed="false" customWidth="true" hidden="false" outlineLevel="0" max="6" min="6" style="0" width="22.06"/>
    <col collapsed="false" customWidth="true" hidden="false" outlineLevel="0" max="7" min="7" style="1" width="9.43"/>
    <col collapsed="false" customWidth="true" hidden="false" outlineLevel="0" max="8" min="8" style="0" width="24.32"/>
    <col collapsed="false" customWidth="true" hidden="false" outlineLevel="0" max="9" min="9" style="0" width="20.03"/>
    <col collapsed="false" customWidth="true" hidden="false" outlineLevel="0" max="10" min="10" style="1" width="9.11"/>
    <col collapsed="false" customWidth="true" hidden="false" outlineLevel="0" max="11" min="11" style="0" width="22.82"/>
    <col collapsed="false" customWidth="true" hidden="false" outlineLevel="0" max="12" min="12" style="0" width="25.49"/>
    <col collapsed="false" customWidth="true" hidden="false" outlineLevel="0" max="13" min="13" style="1" width="9.11"/>
    <col collapsed="false" customWidth="true" hidden="false" outlineLevel="0" max="14" min="14" style="0" width="8.57"/>
    <col collapsed="false" customWidth="true" hidden="false" outlineLevel="0" max="15" min="15" style="0" width="18"/>
    <col collapsed="false" customWidth="true" hidden="false" outlineLevel="0" max="16" min="16" style="0" width="16.39"/>
    <col collapsed="false" customWidth="true" hidden="false" outlineLevel="0" max="1025" min="17" style="0" width="8.57"/>
  </cols>
  <sheetData>
    <row r="1" customFormat="false" ht="15.75" hidden="false" customHeight="false" outlineLevel="0" collapsed="false">
      <c r="D1" s="0"/>
      <c r="G1" s="0"/>
      <c r="J1" s="0"/>
      <c r="M1" s="0"/>
      <c r="O1" s="2" t="s">
        <v>0</v>
      </c>
    </row>
    <row r="2" customFormat="false" ht="28.5" hidden="false" customHeight="true" outlineLevel="0" collapsed="false">
      <c r="B2" s="3" t="s">
        <v>1</v>
      </c>
      <c r="C2" s="3"/>
      <c r="D2" s="4" t="s">
        <v>2</v>
      </c>
      <c r="E2" s="5" t="s">
        <v>3</v>
      </c>
      <c r="F2" s="5"/>
      <c r="G2" s="0"/>
      <c r="H2" s="3" t="s">
        <v>4</v>
      </c>
      <c r="I2" s="6" t="n">
        <f aca="false">COUNTBLANK(H3:H23)</f>
        <v>21</v>
      </c>
      <c r="J2" s="0"/>
      <c r="K2" s="3" t="s">
        <v>5</v>
      </c>
      <c r="L2" s="3" t="s">
        <v>6</v>
      </c>
      <c r="M2" s="0"/>
      <c r="O2" s="4" t="n">
        <f aca="false">SUM(B11+B21+E24+I2+B31+B41+E49+B51+K50+H60+E62+B60+B74+K74+B81+H95+E118+B115+H131+B133+E80+H110+B125)</f>
        <v>393</v>
      </c>
      <c r="P2" s="7" t="s">
        <v>7</v>
      </c>
    </row>
    <row r="3" customFormat="false" ht="15" hidden="false" customHeight="true" outlineLevel="0" collapsed="false">
      <c r="B3" s="8" t="s">
        <v>8</v>
      </c>
      <c r="C3" s="9"/>
      <c r="D3" s="10" t="n">
        <f aca="false">COUNTIF(C3,"i")</f>
        <v>0</v>
      </c>
      <c r="E3" s="8" t="s">
        <v>9</v>
      </c>
      <c r="F3" s="9"/>
      <c r="G3" s="10" t="n">
        <f aca="false">COUNTIF(F3,"canada")</f>
        <v>0</v>
      </c>
      <c r="H3" s="9"/>
      <c r="I3" s="10" t="n">
        <f aca="false">COUNTIF(H3,"canadian")</f>
        <v>0</v>
      </c>
      <c r="J3" s="0"/>
      <c r="K3" s="8" t="s">
        <v>10</v>
      </c>
      <c r="L3" s="9"/>
      <c r="M3" s="10" t="n">
        <f aca="false">COUNTIF(L3,"marketing strategy")</f>
        <v>0</v>
      </c>
      <c r="O3" s="11" t="s">
        <v>11</v>
      </c>
      <c r="P3" s="6" t="n">
        <f aca="false">SUM(C11+C21+C31+C41+C51+C60+C74+C81+C115+C133+F118+F80+F62+F49+F24+H24+I60+I95+I110+I131+L74+L50+C125)</f>
        <v>0</v>
      </c>
    </row>
    <row r="4" customFormat="false" ht="15.75" hidden="false" customHeight="false" outlineLevel="0" collapsed="false">
      <c r="B4" s="8" t="s">
        <v>12</v>
      </c>
      <c r="C4" s="9"/>
      <c r="D4" s="10" t="n">
        <f aca="false">COUNTIF(C4,"you")</f>
        <v>0</v>
      </c>
      <c r="E4" s="8" t="s">
        <v>13</v>
      </c>
      <c r="F4" s="9"/>
      <c r="G4" s="10" t="n">
        <f aca="false">COUNTIF(F4,"brazil")</f>
        <v>0</v>
      </c>
      <c r="H4" s="9"/>
      <c r="I4" s="10" t="n">
        <f aca="false">COUNTIF(H4,"brazilian")</f>
        <v>0</v>
      </c>
      <c r="J4" s="0"/>
      <c r="K4" s="8" t="s">
        <v>14</v>
      </c>
      <c r="L4" s="9"/>
      <c r="M4" s="10" t="n">
        <f aca="false">COUNTIF(L4,"marketing departament")</f>
        <v>0</v>
      </c>
      <c r="O4" s="11" t="s">
        <v>15</v>
      </c>
      <c r="P4" s="6" t="n">
        <f aca="false">SUM(393-P3)</f>
        <v>393</v>
      </c>
    </row>
    <row r="5" customFormat="false" ht="15.75" hidden="false" customHeight="false" outlineLevel="0" collapsed="false">
      <c r="B5" s="8" t="s">
        <v>16</v>
      </c>
      <c r="C5" s="9"/>
      <c r="D5" s="10" t="n">
        <f aca="false">COUNTIF(C5,"he")</f>
        <v>0</v>
      </c>
      <c r="E5" s="8" t="s">
        <v>17</v>
      </c>
      <c r="F5" s="9"/>
      <c r="G5" s="10" t="n">
        <f aca="false">COUNTIF(F5,"china")</f>
        <v>0</v>
      </c>
      <c r="H5" s="9"/>
      <c r="I5" s="10" t="n">
        <f aca="false">COUNTIF(H5,"chinese")</f>
        <v>0</v>
      </c>
      <c r="J5" s="0"/>
      <c r="K5" s="8" t="s">
        <v>18</v>
      </c>
      <c r="L5" s="9"/>
      <c r="M5" s="10" t="n">
        <f aca="false">COUNTIF(L5,"marketing director")</f>
        <v>0</v>
      </c>
      <c r="O5" s="11" t="s">
        <v>19</v>
      </c>
      <c r="P5" s="12" t="n">
        <f aca="false">P3/393</f>
        <v>0</v>
      </c>
    </row>
    <row r="6" customFormat="false" ht="18.75" hidden="false" customHeight="false" outlineLevel="0" collapsed="false">
      <c r="B6" s="8" t="s">
        <v>20</v>
      </c>
      <c r="C6" s="9"/>
      <c r="D6" s="10" t="n">
        <f aca="false">COUNTIF(C6,"she")</f>
        <v>0</v>
      </c>
      <c r="E6" s="8" t="s">
        <v>21</v>
      </c>
      <c r="F6" s="9"/>
      <c r="G6" s="10" t="n">
        <f aca="false">COUNTIF(F6,"england")</f>
        <v>0</v>
      </c>
      <c r="H6" s="9"/>
      <c r="I6" s="10" t="n">
        <f aca="false">COUNTIF(H6,"english")</f>
        <v>0</v>
      </c>
      <c r="J6" s="0"/>
      <c r="K6" s="8" t="s">
        <v>22</v>
      </c>
      <c r="L6" s="9"/>
      <c r="M6" s="10" t="n">
        <f aca="false">COUNTIF(L6,"marketing specialist")</f>
        <v>0</v>
      </c>
      <c r="P6" s="13" t="str">
        <f aca="false">IF(P5&gt;0.75,"Zdał","Nie zdał")</f>
        <v>Nie zdał</v>
      </c>
    </row>
    <row r="7" customFormat="false" ht="15" hidden="false" customHeight="false" outlineLevel="0" collapsed="false">
      <c r="B7" s="8" t="s">
        <v>23</v>
      </c>
      <c r="C7" s="9"/>
      <c r="D7" s="10" t="n">
        <f aca="false">COUNTIF(C7,"it")</f>
        <v>0</v>
      </c>
      <c r="E7" s="8" t="s">
        <v>24</v>
      </c>
      <c r="F7" s="9"/>
      <c r="G7" s="10" t="n">
        <f aca="false">COUNTIF(F7,"egypt")</f>
        <v>0</v>
      </c>
      <c r="H7" s="9"/>
      <c r="I7" s="10" t="n">
        <f aca="false">COUNTIF(H7,"egyptian")</f>
        <v>0</v>
      </c>
      <c r="J7" s="0"/>
      <c r="K7" s="8" t="s">
        <v>25</v>
      </c>
      <c r="L7" s="9"/>
      <c r="M7" s="10" t="n">
        <f aca="false">COUNTIF(L7,"design")</f>
        <v>0</v>
      </c>
    </row>
    <row r="8" customFormat="false" ht="15" hidden="false" customHeight="false" outlineLevel="0" collapsed="false">
      <c r="B8" s="8" t="s">
        <v>26</v>
      </c>
      <c r="C8" s="9"/>
      <c r="D8" s="10" t="n">
        <f aca="false">COUNTIF(C8,"we")</f>
        <v>0</v>
      </c>
      <c r="E8" s="8" t="s">
        <v>27</v>
      </c>
      <c r="F8" s="9"/>
      <c r="G8" s="10" t="n">
        <f aca="false">COUNTIF(F8,"france")</f>
        <v>0</v>
      </c>
      <c r="H8" s="9"/>
      <c r="I8" s="10" t="n">
        <f aca="false">COUNTIF(H8,"french")</f>
        <v>0</v>
      </c>
      <c r="J8" s="0"/>
      <c r="K8" s="8" t="s">
        <v>28</v>
      </c>
      <c r="L8" s="9"/>
      <c r="M8" s="10" t="n">
        <f aca="false">COUNTIF(L8,"peanuts")</f>
        <v>0</v>
      </c>
    </row>
    <row r="9" customFormat="false" ht="15" hidden="false" customHeight="false" outlineLevel="0" collapsed="false">
      <c r="B9" s="8" t="s">
        <v>29</v>
      </c>
      <c r="C9" s="9"/>
      <c r="D9" s="10" t="n">
        <f aca="false">COUNTIF(C9,"you")</f>
        <v>0</v>
      </c>
      <c r="E9" s="8" t="s">
        <v>30</v>
      </c>
      <c r="F9" s="9"/>
      <c r="G9" s="10" t="n">
        <f aca="false">COUNTIF(F9,"germany")</f>
        <v>0</v>
      </c>
      <c r="H9" s="9"/>
      <c r="I9" s="10" t="n">
        <f aca="false">COUNTIF(H9,"german")</f>
        <v>0</v>
      </c>
      <c r="J9" s="0"/>
      <c r="K9" s="8" t="s">
        <v>31</v>
      </c>
      <c r="L9" s="9"/>
      <c r="M9" s="10" t="n">
        <f aca="false">COUNTIF(L9,"carbohydrates")</f>
        <v>0</v>
      </c>
    </row>
    <row r="10" customFormat="false" ht="15" hidden="false" customHeight="false" outlineLevel="0" collapsed="false">
      <c r="B10" s="8" t="s">
        <v>32</v>
      </c>
      <c r="C10" s="9"/>
      <c r="D10" s="10" t="n">
        <f aca="false">COUNTIF(C10,"they")</f>
        <v>0</v>
      </c>
      <c r="E10" s="8" t="s">
        <v>33</v>
      </c>
      <c r="F10" s="9"/>
      <c r="G10" s="10" t="n">
        <f aca="false">COUNTIF(F10,"italy")</f>
        <v>0</v>
      </c>
      <c r="H10" s="9"/>
      <c r="I10" s="10" t="n">
        <f aca="false">COUNTIF(H10,"italian")</f>
        <v>0</v>
      </c>
      <c r="J10" s="0"/>
      <c r="K10" s="8" t="s">
        <v>34</v>
      </c>
      <c r="L10" s="9"/>
      <c r="M10" s="10" t="n">
        <f aca="false">COUNTIF(L10,"vegetable fats")</f>
        <v>0</v>
      </c>
    </row>
    <row r="11" customFormat="false" ht="15.75" hidden="false" customHeight="false" outlineLevel="0" collapsed="false">
      <c r="B11" s="6" t="n">
        <f aca="false">COUNTBLANK(C3:C10)</f>
        <v>8</v>
      </c>
      <c r="C11" s="14" t="n">
        <f aca="false">SUM(D3:D10)</f>
        <v>0</v>
      </c>
      <c r="D11" s="0"/>
      <c r="E11" s="8" t="s">
        <v>35</v>
      </c>
      <c r="F11" s="9"/>
      <c r="G11" s="10" t="n">
        <f aca="false">COUNTIF(F11,"japan")</f>
        <v>0</v>
      </c>
      <c r="H11" s="9"/>
      <c r="I11" s="10" t="n">
        <f aca="false">COUNTIF(H11,"japanese")</f>
        <v>0</v>
      </c>
      <c r="J11" s="0"/>
      <c r="K11" s="8" t="s">
        <v>36</v>
      </c>
      <c r="L11" s="9"/>
      <c r="M11" s="10" t="n">
        <f aca="false">COUNTIF(L11,"sugars")</f>
        <v>0</v>
      </c>
    </row>
    <row r="12" customFormat="false" ht="28.5" hidden="false" customHeight="true" outlineLevel="0" collapsed="false">
      <c r="B12" s="3" t="s">
        <v>37</v>
      </c>
      <c r="C12" s="3"/>
      <c r="D12" s="4" t="s">
        <v>38</v>
      </c>
      <c r="E12" s="8" t="s">
        <v>39</v>
      </c>
      <c r="F12" s="9"/>
      <c r="G12" s="10" t="n">
        <f aca="false">COUNTIF(F12,"mexico")</f>
        <v>0</v>
      </c>
      <c r="H12" s="9"/>
      <c r="I12" s="10" t="n">
        <f aca="false">COUNTIF(H12,"mexican")</f>
        <v>0</v>
      </c>
      <c r="J12" s="0"/>
      <c r="K12" s="8" t="s">
        <v>40</v>
      </c>
      <c r="L12" s="9"/>
      <c r="M12" s="10" t="n">
        <f aca="false">COUNTIF(L12,"protein")</f>
        <v>0</v>
      </c>
    </row>
    <row r="13" customFormat="false" ht="15" hidden="false" customHeight="false" outlineLevel="0" collapsed="false">
      <c r="B13" s="8" t="s">
        <v>41</v>
      </c>
      <c r="C13" s="9"/>
      <c r="D13" s="10" t="n">
        <f aca="false">COUNTIF(C13,"me")</f>
        <v>0</v>
      </c>
      <c r="E13" s="8" t="s">
        <v>42</v>
      </c>
      <c r="F13" s="9"/>
      <c r="G13" s="10" t="n">
        <f aca="false">COUNTIF(F13,"poland")</f>
        <v>0</v>
      </c>
      <c r="H13" s="9"/>
      <c r="I13" s="10" t="n">
        <f aca="false">COUNTIF(H13,"polish")</f>
        <v>0</v>
      </c>
      <c r="J13" s="0"/>
      <c r="K13" s="8" t="s">
        <v>43</v>
      </c>
      <c r="L13" s="9"/>
      <c r="M13" s="10" t="n">
        <f aca="false">COUNTIF(L13,"absorbs")</f>
        <v>0</v>
      </c>
    </row>
    <row r="14" customFormat="false" ht="15" hidden="false" customHeight="false" outlineLevel="0" collapsed="false">
      <c r="B14" s="8" t="s">
        <v>44</v>
      </c>
      <c r="C14" s="9"/>
      <c r="D14" s="10" t="n">
        <f aca="false">COUNTIF(C14,"you")</f>
        <v>0</v>
      </c>
      <c r="E14" s="8" t="s">
        <v>45</v>
      </c>
      <c r="F14" s="9"/>
      <c r="G14" s="10" t="n">
        <f aca="false">COUNTIF(F14,"russia")</f>
        <v>0</v>
      </c>
      <c r="H14" s="9"/>
      <c r="I14" s="10" t="n">
        <f aca="false">COUNTIF(H14,"russian")</f>
        <v>0</v>
      </c>
      <c r="J14" s="0"/>
      <c r="K14" s="8" t="s">
        <v>46</v>
      </c>
      <c r="L14" s="9"/>
      <c r="M14" s="10" t="n">
        <f aca="false">COUNTIF(L14,"dumplings")</f>
        <v>0</v>
      </c>
    </row>
    <row r="15" customFormat="false" ht="15" hidden="false" customHeight="false" outlineLevel="0" collapsed="false">
      <c r="B15" s="8" t="s">
        <v>47</v>
      </c>
      <c r="C15" s="9"/>
      <c r="D15" s="10" t="n">
        <f aca="false">COUNTIF(C15,"him")</f>
        <v>0</v>
      </c>
      <c r="E15" s="8" t="s">
        <v>48</v>
      </c>
      <c r="F15" s="9"/>
      <c r="G15" s="10" t="n">
        <f aca="false">COUNTIF(F15,"spain")</f>
        <v>0</v>
      </c>
      <c r="H15" s="9"/>
      <c r="I15" s="10" t="n">
        <f aca="false">COUNTIF(H15,"spanish")</f>
        <v>0</v>
      </c>
      <c r="J15" s="0"/>
      <c r="K15" s="8" t="s">
        <v>49</v>
      </c>
      <c r="L15" s="9"/>
      <c r="M15" s="10" t="n">
        <f aca="false">COUNTIF(L15,"mature cheese")</f>
        <v>0</v>
      </c>
    </row>
    <row r="16" customFormat="false" ht="15" hidden="false" customHeight="false" outlineLevel="0" collapsed="false">
      <c r="B16" s="8" t="s">
        <v>50</v>
      </c>
      <c r="C16" s="9"/>
      <c r="D16" s="10" t="n">
        <f aca="false">COUNTIF(C16,"her")</f>
        <v>0</v>
      </c>
      <c r="E16" s="8" t="s">
        <v>51</v>
      </c>
      <c r="F16" s="9"/>
      <c r="G16" s="10" t="n">
        <f aca="false">COUNTIF(F16,"switzerland")</f>
        <v>0</v>
      </c>
      <c r="H16" s="9"/>
      <c r="I16" s="10" t="n">
        <f aca="false">COUNTIF(H16,"swiss")</f>
        <v>0</v>
      </c>
      <c r="J16" s="0"/>
      <c r="K16" s="8" t="s">
        <v>52</v>
      </c>
      <c r="L16" s="9"/>
      <c r="M16" s="10" t="n">
        <f aca="false">COUNTIF(L16,"medium")</f>
        <v>0</v>
      </c>
    </row>
    <row r="17" customFormat="false" ht="15" hidden="false" customHeight="false" outlineLevel="0" collapsed="false">
      <c r="B17" s="8" t="s">
        <v>53</v>
      </c>
      <c r="C17" s="9"/>
      <c r="D17" s="10" t="n">
        <f aca="false">COUNTIF(C17,"it")</f>
        <v>0</v>
      </c>
      <c r="E17" s="8" t="s">
        <v>54</v>
      </c>
      <c r="F17" s="9"/>
      <c r="G17" s="10" t="n">
        <f aca="false">COUNTIF(F17,"turkey")</f>
        <v>0</v>
      </c>
      <c r="H17" s="9"/>
      <c r="I17" s="10" t="n">
        <f aca="false">COUNTIF(H17,"turkish")</f>
        <v>0</v>
      </c>
      <c r="J17" s="0"/>
      <c r="K17" s="8" t="s">
        <v>55</v>
      </c>
      <c r="L17" s="9"/>
      <c r="M17" s="10" t="n">
        <f aca="false">COUNTIF(L17,"medium to well done")</f>
        <v>0</v>
      </c>
    </row>
    <row r="18" customFormat="false" ht="15" hidden="false" customHeight="false" outlineLevel="0" collapsed="false">
      <c r="B18" s="8" t="s">
        <v>56</v>
      </c>
      <c r="C18" s="9"/>
      <c r="D18" s="10" t="n">
        <f aca="false">COUNTIF(C18,"us")</f>
        <v>0</v>
      </c>
      <c r="E18" s="8" t="s">
        <v>57</v>
      </c>
      <c r="F18" s="9"/>
      <c r="G18" s="10" t="n">
        <f aca="false">COUNTIF(F18,"the united states")</f>
        <v>0</v>
      </c>
      <c r="H18" s="9"/>
      <c r="I18" s="10" t="n">
        <f aca="false">COUNTIF(H18,"american")</f>
        <v>0</v>
      </c>
      <c r="J18" s="0"/>
      <c r="K18" s="8" t="s">
        <v>58</v>
      </c>
      <c r="L18" s="9"/>
      <c r="M18" s="10" t="n">
        <f aca="false">COUNTIF(L18,"medium rare")</f>
        <v>0</v>
      </c>
    </row>
    <row r="19" customFormat="false" ht="15" hidden="false" customHeight="false" outlineLevel="0" collapsed="false">
      <c r="B19" s="8" t="s">
        <v>59</v>
      </c>
      <c r="C19" s="9"/>
      <c r="D19" s="10" t="n">
        <f aca="false">COUNTIF(C19,"you")</f>
        <v>0</v>
      </c>
      <c r="E19" s="8" t="s">
        <v>60</v>
      </c>
      <c r="F19" s="9"/>
      <c r="G19" s="10" t="n">
        <f aca="false">COUNTIF(F19,"the united kingdom")</f>
        <v>0</v>
      </c>
      <c r="H19" s="9"/>
      <c r="I19" s="10" t="n">
        <f aca="false">COUNTIF(H19,"british")</f>
        <v>0</v>
      </c>
      <c r="J19" s="0"/>
      <c r="K19" s="8" t="s">
        <v>61</v>
      </c>
      <c r="L19" s="9"/>
      <c r="M19" s="10" t="n">
        <f aca="false">COUNTIF(L19,"honest")</f>
        <v>0</v>
      </c>
    </row>
    <row r="20" customFormat="false" ht="15" hidden="false" customHeight="false" outlineLevel="0" collapsed="false">
      <c r="B20" s="8" t="s">
        <v>62</v>
      </c>
      <c r="C20" s="9"/>
      <c r="D20" s="10" t="n">
        <f aca="false">COUNTIF(C20,"them")</f>
        <v>0</v>
      </c>
      <c r="E20" s="8" t="s">
        <v>63</v>
      </c>
      <c r="F20" s="9"/>
      <c r="G20" s="10" t="n">
        <f aca="false">COUNTIF(F20,"portugal")</f>
        <v>0</v>
      </c>
      <c r="H20" s="9"/>
      <c r="I20" s="10" t="n">
        <f aca="false">COUNTIF(H20,"portuguese")</f>
        <v>0</v>
      </c>
      <c r="J20" s="0"/>
      <c r="K20" s="8" t="s">
        <v>64</v>
      </c>
      <c r="L20" s="9"/>
      <c r="M20" s="10" t="n">
        <f aca="false">COUNTIF(L20,"onest")</f>
        <v>0</v>
      </c>
    </row>
    <row r="21" customFormat="false" ht="15.75" hidden="false" customHeight="false" outlineLevel="0" collapsed="false">
      <c r="B21" s="6" t="n">
        <f aca="false">COUNTBLANK(C13:C20)</f>
        <v>8</v>
      </c>
      <c r="C21" s="14" t="n">
        <f aca="false">SUM(D13:D20)</f>
        <v>0</v>
      </c>
      <c r="D21" s="0"/>
      <c r="E21" s="8" t="s">
        <v>65</v>
      </c>
      <c r="F21" s="9"/>
      <c r="G21" s="10" t="n">
        <f aca="false">COUNTIF(F21,"greece")</f>
        <v>0</v>
      </c>
      <c r="H21" s="9"/>
      <c r="I21" s="10" t="n">
        <f aca="false">COUNTIF(H21,"greek")</f>
        <v>0</v>
      </c>
      <c r="J21" s="0"/>
      <c r="K21" s="8" t="s">
        <v>66</v>
      </c>
      <c r="L21" s="9"/>
      <c r="M21" s="10" t="n">
        <f aca="false">COUNTIF(L21,"debt")</f>
        <v>0</v>
      </c>
    </row>
    <row r="22" customFormat="false" ht="32.25" hidden="false" customHeight="true" outlineLevel="0" collapsed="false">
      <c r="B22" s="3" t="s">
        <v>67</v>
      </c>
      <c r="C22" s="3"/>
      <c r="D22" s="4" t="s">
        <v>68</v>
      </c>
      <c r="E22" s="8" t="s">
        <v>69</v>
      </c>
      <c r="F22" s="9"/>
      <c r="G22" s="10" t="n">
        <f aca="false">COUNTIF(F22,"argentina")</f>
        <v>0</v>
      </c>
      <c r="H22" s="9"/>
      <c r="I22" s="10" t="n">
        <f aca="false">COUNTIF(H22,"argentinian")</f>
        <v>0</v>
      </c>
      <c r="J22" s="0"/>
      <c r="K22" s="8" t="s">
        <v>70</v>
      </c>
      <c r="L22" s="9"/>
      <c r="M22" s="10" t="n">
        <f aca="false">COUNTIF(L22,"be is silent")</f>
        <v>0</v>
      </c>
      <c r="N22" s="10" t="n">
        <f aca="false">COUNTIF(L22,"be quiet")</f>
        <v>0</v>
      </c>
    </row>
    <row r="23" customFormat="false" ht="15" hidden="false" customHeight="false" outlineLevel="0" collapsed="false">
      <c r="B23" s="8" t="s">
        <v>71</v>
      </c>
      <c r="C23" s="9"/>
      <c r="D23" s="10" t="n">
        <f aca="false">COUNTIF(C23,"my")</f>
        <v>0</v>
      </c>
      <c r="E23" s="8" t="s">
        <v>72</v>
      </c>
      <c r="F23" s="9"/>
      <c r="G23" s="10" t="n">
        <f aca="false">COUNTIF(F23,"australia")</f>
        <v>0</v>
      </c>
      <c r="H23" s="9"/>
      <c r="I23" s="10" t="n">
        <f aca="false">COUNTIF(H23,"australian")</f>
        <v>0</v>
      </c>
      <c r="J23" s="0"/>
      <c r="K23" s="8" t="s">
        <v>73</v>
      </c>
      <c r="L23" s="9"/>
      <c r="M23" s="10" t="n">
        <f aca="false">COUNTIF(L23,"exception")</f>
        <v>0</v>
      </c>
    </row>
    <row r="24" customFormat="false" ht="15.75" hidden="false" customHeight="false" outlineLevel="0" collapsed="false">
      <c r="B24" s="8" t="s">
        <v>74</v>
      </c>
      <c r="C24" s="9"/>
      <c r="D24" s="10" t="n">
        <f aca="false">COUNTIF(C24,"your")</f>
        <v>0</v>
      </c>
      <c r="E24" s="6" t="n">
        <f aca="false">COUNTBLANK(F3:F23)</f>
        <v>21</v>
      </c>
      <c r="F24" s="14" t="n">
        <f aca="false">SUM(G3:G23)</f>
        <v>0</v>
      </c>
      <c r="G24" s="10"/>
      <c r="H24" s="14" t="n">
        <f aca="false">SUM(I3:I23)</f>
        <v>0</v>
      </c>
      <c r="J24" s="0"/>
      <c r="K24" s="8" t="s">
        <v>75</v>
      </c>
      <c r="L24" s="9"/>
      <c r="M24" s="10" t="n">
        <f aca="false">COUNTIF(L24,"goose")</f>
        <v>0</v>
      </c>
    </row>
    <row r="25" customFormat="false" ht="15.75" hidden="false" customHeight="true" outlineLevel="0" collapsed="false">
      <c r="B25" s="8" t="s">
        <v>76</v>
      </c>
      <c r="C25" s="9"/>
      <c r="D25" s="10" t="n">
        <f aca="false">COUNTIF(C25,"his")</f>
        <v>0</v>
      </c>
      <c r="E25" s="3" t="s">
        <v>77</v>
      </c>
      <c r="F25" s="3"/>
      <c r="G25" s="10"/>
      <c r="H25" s="3" t="s">
        <v>78</v>
      </c>
      <c r="I25" s="3"/>
      <c r="J25" s="0"/>
      <c r="K25" s="8" t="s">
        <v>79</v>
      </c>
      <c r="L25" s="9"/>
      <c r="M25" s="10" t="n">
        <f aca="false">COUNTIF(L25,"whole")</f>
        <v>0</v>
      </c>
    </row>
    <row r="26" customFormat="false" ht="15.75" hidden="false" customHeight="true" outlineLevel="0" collapsed="false">
      <c r="B26" s="8" t="s">
        <v>80</v>
      </c>
      <c r="C26" s="9"/>
      <c r="D26" s="10" t="n">
        <f aca="false">COUNTIF(C26,"her")</f>
        <v>0</v>
      </c>
      <c r="E26" s="8" t="s">
        <v>81</v>
      </c>
      <c r="F26" s="9"/>
      <c r="G26" s="10" t="n">
        <f aca="false">COUNTIF(F26,"waiter")</f>
        <v>0</v>
      </c>
      <c r="H26" s="8" t="s">
        <v>82</v>
      </c>
      <c r="I26" s="9"/>
      <c r="J26" s="10" t="n">
        <f aca="false">COUNTIF(I26,"birthday")</f>
        <v>0</v>
      </c>
      <c r="K26" s="8" t="s">
        <v>83</v>
      </c>
      <c r="L26" s="9"/>
      <c r="M26" s="10" t="n">
        <f aca="false">COUNTIF(L26,"punctual")</f>
        <v>0</v>
      </c>
    </row>
    <row r="27" customFormat="false" ht="15.75" hidden="false" customHeight="true" outlineLevel="0" collapsed="false">
      <c r="B27" s="8" t="s">
        <v>84</v>
      </c>
      <c r="C27" s="9"/>
      <c r="D27" s="10" t="n">
        <f aca="false">COUNTIF(C27,"its")</f>
        <v>0</v>
      </c>
      <c r="E27" s="8" t="s">
        <v>85</v>
      </c>
      <c r="F27" s="9"/>
      <c r="G27" s="10" t="n">
        <f aca="false">COUNTIF(F27,"journalist")</f>
        <v>0</v>
      </c>
      <c r="H27" s="8" t="s">
        <v>86</v>
      </c>
      <c r="I27" s="9"/>
      <c r="J27" s="10" t="n">
        <f aca="false">COUNTIF(I27,"sure")</f>
        <v>0</v>
      </c>
      <c r="K27" s="8" t="s">
        <v>87</v>
      </c>
      <c r="L27" s="9"/>
      <c r="M27" s="10" t="n">
        <f aca="false">COUNTIF(L27,"condition")</f>
        <v>0</v>
      </c>
    </row>
    <row r="28" customFormat="false" ht="15" hidden="false" customHeight="true" outlineLevel="0" collapsed="false">
      <c r="B28" s="8" t="s">
        <v>88</v>
      </c>
      <c r="C28" s="9"/>
      <c r="D28" s="10" t="n">
        <f aca="false">COUNTIF(C28,"our")</f>
        <v>0</v>
      </c>
      <c r="E28" s="8" t="s">
        <v>89</v>
      </c>
      <c r="F28" s="9"/>
      <c r="G28" s="10" t="n">
        <f aca="false">COUNTIF(F28,"construction worker")</f>
        <v>0</v>
      </c>
      <c r="H28" s="8" t="s">
        <v>90</v>
      </c>
      <c r="I28" s="9"/>
      <c r="J28" s="10" t="n">
        <f aca="false">COUNTIF(I28,"opinion")</f>
        <v>0</v>
      </c>
      <c r="K28" s="8" t="s">
        <v>91</v>
      </c>
      <c r="L28" s="9"/>
      <c r="M28" s="10" t="n">
        <f aca="false">COUNTIF(L28,"conditions")</f>
        <v>0</v>
      </c>
    </row>
    <row r="29" customFormat="false" ht="15" hidden="false" customHeight="false" outlineLevel="0" collapsed="false">
      <c r="B29" s="8" t="s">
        <v>92</v>
      </c>
      <c r="C29" s="9"/>
      <c r="D29" s="10" t="n">
        <f aca="false">COUNTIF(C29,"your")</f>
        <v>0</v>
      </c>
      <c r="E29" s="8" t="s">
        <v>93</v>
      </c>
      <c r="F29" s="9"/>
      <c r="G29" s="10" t="n">
        <f aca="false">COUNTIF(F29,"baby sitter")</f>
        <v>0</v>
      </c>
      <c r="H29" s="8" t="s">
        <v>94</v>
      </c>
      <c r="I29" s="9"/>
      <c r="J29" s="10" t="n">
        <f aca="false">COUNTIF(I29,"mind")</f>
        <v>0</v>
      </c>
      <c r="K29" s="8" t="s">
        <v>95</v>
      </c>
      <c r="L29" s="9"/>
      <c r="M29" s="10" t="n">
        <f aca="false">COUNTIF(L29,"precise")</f>
        <v>0</v>
      </c>
    </row>
    <row r="30" customFormat="false" ht="15" hidden="false" customHeight="false" outlineLevel="0" collapsed="false">
      <c r="B30" s="8" t="s">
        <v>96</v>
      </c>
      <c r="C30" s="9"/>
      <c r="D30" s="10" t="n">
        <f aca="false">COUNTIF(C30,"their")</f>
        <v>0</v>
      </c>
      <c r="E30" s="8" t="s">
        <v>97</v>
      </c>
      <c r="F30" s="9"/>
      <c r="G30" s="10" t="n">
        <f aca="false">COUNTIF(F30,"accountant")</f>
        <v>0</v>
      </c>
      <c r="H30" s="8" t="s">
        <v>98</v>
      </c>
      <c r="I30" s="9"/>
      <c r="J30" s="10" t="n">
        <f aca="false">COUNTIF(I30,"to my mind")</f>
        <v>0</v>
      </c>
      <c r="K30" s="8" t="s">
        <v>99</v>
      </c>
      <c r="L30" s="9"/>
      <c r="M30" s="10" t="n">
        <f aca="false">COUNTIF(L30,"volleyball")</f>
        <v>0</v>
      </c>
    </row>
    <row r="31" customFormat="false" ht="15.75" hidden="false" customHeight="false" outlineLevel="0" collapsed="false">
      <c r="B31" s="6" t="n">
        <f aca="false">COUNTBLANK(C23:C30)</f>
        <v>8</v>
      </c>
      <c r="C31" s="14" t="n">
        <f aca="false">SUM(D23:D30)</f>
        <v>0</v>
      </c>
      <c r="D31" s="0"/>
      <c r="E31" s="8" t="s">
        <v>100</v>
      </c>
      <c r="F31" s="9"/>
      <c r="G31" s="10" t="n">
        <f aca="false">COUNTIF(F31,"security guard")</f>
        <v>0</v>
      </c>
      <c r="H31" s="8" t="s">
        <v>101</v>
      </c>
      <c r="I31" s="9"/>
      <c r="J31" s="10" t="n">
        <f aca="false">COUNTIF(I31,"in my opinion")</f>
        <v>0</v>
      </c>
      <c r="K31" s="8" t="s">
        <v>102</v>
      </c>
      <c r="L31" s="9"/>
      <c r="M31" s="10" t="n">
        <f aca="false">COUNTIF(L31,"compose")</f>
        <v>0</v>
      </c>
    </row>
    <row r="32" customFormat="false" ht="29.25" hidden="false" customHeight="true" outlineLevel="0" collapsed="false">
      <c r="B32" s="3" t="s">
        <v>103</v>
      </c>
      <c r="C32" s="3"/>
      <c r="D32" s="4" t="s">
        <v>104</v>
      </c>
      <c r="E32" s="8" t="s">
        <v>105</v>
      </c>
      <c r="F32" s="9"/>
      <c r="G32" s="10" t="n">
        <f aca="false">COUNTIF(F32,"tailor")</f>
        <v>0</v>
      </c>
      <c r="H32" s="8" t="s">
        <v>106</v>
      </c>
      <c r="I32" s="9"/>
      <c r="J32" s="10" t="n">
        <f aca="false">COUNTIF(I32,"learn")</f>
        <v>0</v>
      </c>
      <c r="K32" s="8" t="s">
        <v>107</v>
      </c>
      <c r="L32" s="9"/>
      <c r="M32" s="10" t="n">
        <f aca="false">COUNTIF(L32,"ride a bike")</f>
        <v>0</v>
      </c>
    </row>
    <row r="33" customFormat="false" ht="15" hidden="false" customHeight="false" outlineLevel="0" collapsed="false">
      <c r="B33" s="8" t="s">
        <v>71</v>
      </c>
      <c r="C33" s="9"/>
      <c r="D33" s="10" t="n">
        <f aca="false">COUNTIF(C33,"mine")</f>
        <v>0</v>
      </c>
      <c r="E33" s="8" t="s">
        <v>108</v>
      </c>
      <c r="F33" s="9"/>
      <c r="G33" s="10" t="n">
        <f aca="false">COUNTIF(F33,"hairdresser")</f>
        <v>0</v>
      </c>
      <c r="H33" s="8" t="s">
        <v>109</v>
      </c>
      <c r="I33" s="9"/>
      <c r="J33" s="10" t="n">
        <f aca="false">COUNTIF(I33,"spell")</f>
        <v>0</v>
      </c>
      <c r="K33" s="8" t="s">
        <v>110</v>
      </c>
      <c r="L33" s="9"/>
      <c r="M33" s="10" t="n">
        <f aca="false">COUNTIF(L33,"take a nap")</f>
        <v>0</v>
      </c>
    </row>
    <row r="34" customFormat="false" ht="15" hidden="false" customHeight="false" outlineLevel="0" collapsed="false">
      <c r="B34" s="8" t="s">
        <v>74</v>
      </c>
      <c r="C34" s="9"/>
      <c r="D34" s="10" t="n">
        <f aca="false">COUNTIF(C34,"yours")</f>
        <v>0</v>
      </c>
      <c r="E34" s="8" t="s">
        <v>111</v>
      </c>
      <c r="F34" s="9"/>
      <c r="G34" s="10" t="n">
        <f aca="false">COUNTIF(F34,"clerk")</f>
        <v>0</v>
      </c>
      <c r="H34" s="8" t="s">
        <v>112</v>
      </c>
      <c r="I34" s="9"/>
      <c r="J34" s="10" t="n">
        <f aca="false">COUNTIF(I34,"full sentences")</f>
        <v>0</v>
      </c>
      <c r="K34" s="8" t="s">
        <v>113</v>
      </c>
      <c r="L34" s="9"/>
      <c r="M34" s="10" t="n">
        <f aca="false">COUNTIF(L34,"measure the pressure")</f>
        <v>0</v>
      </c>
    </row>
    <row r="35" customFormat="false" ht="15" hidden="false" customHeight="false" outlineLevel="0" collapsed="false">
      <c r="B35" s="8" t="s">
        <v>76</v>
      </c>
      <c r="C35" s="9"/>
      <c r="D35" s="10" t="n">
        <f aca="false">COUNTIF(C35,"his")</f>
        <v>0</v>
      </c>
      <c r="E35" s="8" t="s">
        <v>114</v>
      </c>
      <c r="F35" s="9"/>
      <c r="G35" s="10" t="n">
        <f aca="false">COUNTIF(F35,"baker")</f>
        <v>0</v>
      </c>
      <c r="H35" s="8" t="s">
        <v>115</v>
      </c>
      <c r="I35" s="9"/>
      <c r="J35" s="10" t="n">
        <f aca="false">COUNTIF(I35,"colleagues")</f>
        <v>0</v>
      </c>
      <c r="K35" s="8" t="s">
        <v>116</v>
      </c>
      <c r="L35" s="9"/>
      <c r="M35" s="10" t="n">
        <f aca="false">COUNTIF(L35,"exercises")</f>
        <v>0</v>
      </c>
    </row>
    <row r="36" customFormat="false" ht="15" hidden="false" customHeight="false" outlineLevel="0" collapsed="false">
      <c r="B36" s="8" t="s">
        <v>80</v>
      </c>
      <c r="C36" s="9"/>
      <c r="D36" s="10" t="n">
        <f aca="false">COUNTIF(C36,"her")</f>
        <v>0</v>
      </c>
      <c r="E36" s="8" t="s">
        <v>117</v>
      </c>
      <c r="F36" s="9"/>
      <c r="G36" s="10" t="n">
        <f aca="false">COUNTIF(F36,"police officer")</f>
        <v>0</v>
      </c>
      <c r="H36" s="8" t="s">
        <v>118</v>
      </c>
      <c r="I36" s="9"/>
      <c r="J36" s="10" t="n">
        <f aca="false">COUNTIF(I36,"case")</f>
        <v>0</v>
      </c>
      <c r="K36" s="8" t="s">
        <v>119</v>
      </c>
      <c r="L36" s="9"/>
      <c r="M36" s="10" t="n">
        <f aca="false">COUNTIF(L36,"relatives")</f>
        <v>0</v>
      </c>
    </row>
    <row r="37" customFormat="false" ht="15" hidden="false" customHeight="false" outlineLevel="0" collapsed="false">
      <c r="B37" s="8" t="s">
        <v>84</v>
      </c>
      <c r="C37" s="9"/>
      <c r="D37" s="10" t="n">
        <f aca="false">COUNTIF(C37,"its")</f>
        <v>0</v>
      </c>
      <c r="E37" s="8" t="s">
        <v>120</v>
      </c>
      <c r="F37" s="9"/>
      <c r="G37" s="10" t="n">
        <f aca="false">COUNTIF(F37,"lawyer")</f>
        <v>0</v>
      </c>
      <c r="H37" s="8" t="s">
        <v>121</v>
      </c>
      <c r="I37" s="9"/>
      <c r="J37" s="10" t="n">
        <f aca="false">COUNTIF(I37,"notebook")</f>
        <v>0</v>
      </c>
      <c r="K37" s="8" t="s">
        <v>122</v>
      </c>
      <c r="L37" s="9"/>
      <c r="M37" s="10" t="n">
        <f aca="false">COUNTIF(L37,"create")</f>
        <v>0</v>
      </c>
    </row>
    <row r="38" customFormat="false" ht="15" hidden="false" customHeight="false" outlineLevel="0" collapsed="false">
      <c r="B38" s="8" t="s">
        <v>88</v>
      </c>
      <c r="C38" s="9"/>
      <c r="D38" s="10" t="n">
        <f aca="false">COUNTIF(C38,"ours")</f>
        <v>0</v>
      </c>
      <c r="E38" s="8" t="s">
        <v>123</v>
      </c>
      <c r="F38" s="9"/>
      <c r="G38" s="10" t="n">
        <f aca="false">COUNTIF(F38,"vet")</f>
        <v>0</v>
      </c>
      <c r="H38" s="8" t="s">
        <v>124</v>
      </c>
      <c r="I38" s="9"/>
      <c r="J38" s="10" t="n">
        <f aca="false">COUNTIF(I38,"table")</f>
        <v>0</v>
      </c>
      <c r="K38" s="8" t="s">
        <v>125</v>
      </c>
      <c r="L38" s="9"/>
      <c r="M38" s="10" t="n">
        <f aca="false">COUNTIF(L38,"have a line in")</f>
        <v>0</v>
      </c>
    </row>
    <row r="39" customFormat="false" ht="15" hidden="false" customHeight="false" outlineLevel="0" collapsed="false">
      <c r="B39" s="8" t="s">
        <v>92</v>
      </c>
      <c r="C39" s="9"/>
      <c r="D39" s="10" t="n">
        <f aca="false">COUNTIF(C39,"yours")</f>
        <v>0</v>
      </c>
      <c r="E39" s="8" t="s">
        <v>126</v>
      </c>
      <c r="F39" s="9"/>
      <c r="G39" s="10" t="n">
        <f aca="false">COUNTIF(F39,"chef")</f>
        <v>0</v>
      </c>
      <c r="H39" s="8" t="s">
        <v>127</v>
      </c>
      <c r="I39" s="9"/>
      <c r="J39" s="10" t="n">
        <f aca="false">COUNTIF(I39,"pencil")</f>
        <v>0</v>
      </c>
      <c r="K39" s="8" t="s">
        <v>128</v>
      </c>
      <c r="L39" s="9"/>
      <c r="M39" s="10" t="n">
        <f aca="false">COUNTIF(L39,"what kind of")</f>
        <v>0</v>
      </c>
    </row>
    <row r="40" customFormat="false" ht="15" hidden="false" customHeight="false" outlineLevel="0" collapsed="false">
      <c r="B40" s="8" t="s">
        <v>96</v>
      </c>
      <c r="C40" s="9"/>
      <c r="D40" s="10" t="n">
        <f aca="false">COUNTIF(C40,"theirs")</f>
        <v>0</v>
      </c>
      <c r="E40" s="8" t="s">
        <v>129</v>
      </c>
      <c r="F40" s="9"/>
      <c r="G40" s="10" t="n">
        <f aca="false">COUNTIF(F40,"scientist")</f>
        <v>0</v>
      </c>
      <c r="H40" s="8" t="s">
        <v>130</v>
      </c>
      <c r="I40" s="9"/>
      <c r="J40" s="10" t="n">
        <f aca="false">COUNTIF(I40,"pronunciation")</f>
        <v>0</v>
      </c>
      <c r="K40" s="8" t="s">
        <v>131</v>
      </c>
      <c r="L40" s="9"/>
      <c r="M40" s="10" t="n">
        <f aca="false">COUNTIF(L40,"sneeze")</f>
        <v>0</v>
      </c>
    </row>
    <row r="41" customFormat="false" ht="15.75" hidden="false" customHeight="false" outlineLevel="0" collapsed="false">
      <c r="B41" s="6" t="n">
        <f aca="false">COUNTBLANK(C33:C40)</f>
        <v>8</v>
      </c>
      <c r="C41" s="14" t="n">
        <f aca="false">SUM(D33:D40)</f>
        <v>0</v>
      </c>
      <c r="D41" s="0"/>
      <c r="E41" s="8" t="s">
        <v>132</v>
      </c>
      <c r="F41" s="9"/>
      <c r="G41" s="10" t="n">
        <f aca="false">COUNTIF(F41,"nurse")</f>
        <v>0</v>
      </c>
      <c r="H41" s="8" t="s">
        <v>133</v>
      </c>
      <c r="I41" s="9"/>
      <c r="J41" s="10" t="n">
        <f aca="false">COUNTIF(I41,"i can't pronounce it")</f>
        <v>0</v>
      </c>
      <c r="K41" s="8" t="s">
        <v>134</v>
      </c>
      <c r="L41" s="9"/>
      <c r="M41" s="10" t="n">
        <f aca="false">COUNTIF(L41,"lead in")</f>
        <v>0</v>
      </c>
    </row>
    <row r="42" customFormat="false" ht="15" hidden="false" customHeight="false" outlineLevel="0" collapsed="false">
      <c r="B42" s="15"/>
      <c r="C42" s="15"/>
      <c r="D42" s="0"/>
      <c r="E42" s="8" t="s">
        <v>135</v>
      </c>
      <c r="F42" s="9"/>
      <c r="G42" s="10" t="n">
        <f aca="false">COUNTIF(F42,"doctor")</f>
        <v>0</v>
      </c>
      <c r="H42" s="8" t="s">
        <v>136</v>
      </c>
      <c r="I42" s="9"/>
      <c r="J42" s="10" t="n">
        <f aca="false">COUNTIF(I42,"things")</f>
        <v>0</v>
      </c>
      <c r="K42" s="8" t="s">
        <v>137</v>
      </c>
      <c r="L42" s="9"/>
      <c r="M42" s="10" t="n">
        <f aca="false">COUNTIF(L42,"fries")</f>
        <v>0</v>
      </c>
    </row>
    <row r="43" customFormat="false" ht="15" hidden="false" customHeight="false" outlineLevel="0" collapsed="false">
      <c r="B43" s="8" t="s">
        <v>138</v>
      </c>
      <c r="C43" s="9"/>
      <c r="D43" s="10" t="n">
        <f aca="false">COUNTIF(C43,"a day")</f>
        <v>0</v>
      </c>
      <c r="E43" s="8" t="s">
        <v>139</v>
      </c>
      <c r="F43" s="9"/>
      <c r="G43" s="10" t="n">
        <f aca="false">COUNTIF(F43,"office worker")</f>
        <v>0</v>
      </c>
      <c r="H43" s="8" t="s">
        <v>140</v>
      </c>
      <c r="I43" s="9"/>
      <c r="J43" s="10" t="n">
        <f aca="false">COUNTIF(I43,"singular")</f>
        <v>0</v>
      </c>
      <c r="K43" s="8" t="s">
        <v>141</v>
      </c>
      <c r="L43" s="9"/>
      <c r="M43" s="10" t="n">
        <f aca="false">COUNTIF(L43,"dish")</f>
        <v>0</v>
      </c>
    </row>
    <row r="44" customFormat="false" ht="15" hidden="false" customHeight="false" outlineLevel="0" collapsed="false">
      <c r="B44" s="8" t="s">
        <v>142</v>
      </c>
      <c r="C44" s="9"/>
      <c r="D44" s="10" t="n">
        <f aca="false">COUNTIF(C44,"a week")</f>
        <v>0</v>
      </c>
      <c r="E44" s="8" t="s">
        <v>143</v>
      </c>
      <c r="F44" s="9"/>
      <c r="G44" s="10" t="n">
        <f aca="false">COUNTIF(F44,"shop assistant")</f>
        <v>0</v>
      </c>
      <c r="H44" s="8" t="s">
        <v>144</v>
      </c>
      <c r="I44" s="9"/>
      <c r="J44" s="10" t="n">
        <f aca="false">COUNTIF(I44,"plural")</f>
        <v>0</v>
      </c>
      <c r="K44" s="8" t="s">
        <v>145</v>
      </c>
      <c r="L44" s="9"/>
      <c r="M44" s="10" t="n">
        <f aca="false">COUNTIF(L44,"dessert")</f>
        <v>0</v>
      </c>
    </row>
    <row r="45" customFormat="false" ht="15" hidden="false" customHeight="false" outlineLevel="0" collapsed="false">
      <c r="B45" s="8" t="s">
        <v>146</v>
      </c>
      <c r="C45" s="9"/>
      <c r="D45" s="10" t="n">
        <f aca="false">COUNTIF(C45,"a month")</f>
        <v>0</v>
      </c>
      <c r="E45" s="8" t="s">
        <v>147</v>
      </c>
      <c r="F45" s="9"/>
      <c r="G45" s="10" t="n">
        <f aca="false">COUNTIF(F45,"taxi driver")</f>
        <v>0</v>
      </c>
      <c r="H45" s="8" t="s">
        <v>148</v>
      </c>
      <c r="I45" s="9"/>
      <c r="J45" s="10" t="n">
        <f aca="false">COUNTIF(I45,"highway")</f>
        <v>0</v>
      </c>
      <c r="K45" s="8" t="s">
        <v>149</v>
      </c>
      <c r="L45" s="9"/>
      <c r="M45" s="10" t="n">
        <f aca="false">COUNTIF(L45,"bill")</f>
        <v>0</v>
      </c>
    </row>
    <row r="46" customFormat="false" ht="15" hidden="false" customHeight="false" outlineLevel="0" collapsed="false">
      <c r="B46" s="8" t="s">
        <v>150</v>
      </c>
      <c r="C46" s="9"/>
      <c r="D46" s="10" t="n">
        <f aca="false">COUNTIF(C46,"a year")</f>
        <v>0</v>
      </c>
      <c r="E46" s="8" t="s">
        <v>151</v>
      </c>
      <c r="F46" s="9"/>
      <c r="G46" s="10" t="n">
        <f aca="false">COUNTIF(F46,"teacher")</f>
        <v>0</v>
      </c>
      <c r="H46" s="8" t="s">
        <v>152</v>
      </c>
      <c r="I46" s="9"/>
      <c r="J46" s="10" t="n">
        <f aca="false">COUNTIF(I46,"fried")</f>
        <v>0</v>
      </c>
      <c r="K46" s="8" t="s">
        <v>153</v>
      </c>
      <c r="L46" s="9"/>
      <c r="M46" s="10" t="n">
        <f aca="false">COUNTIF(L46,"certainly")</f>
        <v>0</v>
      </c>
    </row>
    <row r="47" customFormat="false" ht="15" hidden="false" customHeight="false" outlineLevel="0" collapsed="false">
      <c r="B47" s="8" t="s">
        <v>154</v>
      </c>
      <c r="C47" s="9"/>
      <c r="D47" s="10" t="n">
        <f aca="false">COUNTIF(C47,"a centry")</f>
        <v>0</v>
      </c>
      <c r="E47" s="8" t="s">
        <v>155</v>
      </c>
      <c r="F47" s="9"/>
      <c r="G47" s="10" t="n">
        <f aca="false">COUNTIF(F47,"mechanic")</f>
        <v>0</v>
      </c>
      <c r="H47" s="8" t="s">
        <v>156</v>
      </c>
      <c r="I47" s="9"/>
      <c r="J47" s="10" t="n">
        <f aca="false">COUNTIF(I47,"fry")</f>
        <v>0</v>
      </c>
      <c r="K47" s="8" t="s">
        <v>157</v>
      </c>
      <c r="L47" s="9"/>
      <c r="M47" s="10" t="n">
        <f aca="false">COUNTIF(L47,"cuisine")</f>
        <v>0</v>
      </c>
    </row>
    <row r="48" customFormat="false" ht="15" hidden="false" customHeight="false" outlineLevel="0" collapsed="false">
      <c r="B48" s="8" t="s">
        <v>158</v>
      </c>
      <c r="C48" s="9"/>
      <c r="D48" s="10" t="n">
        <f aca="false">COUNTIF(C48,"on weekdays")</f>
        <v>0</v>
      </c>
      <c r="E48" s="8" t="s">
        <v>159</v>
      </c>
      <c r="F48" s="9"/>
      <c r="G48" s="10" t="n">
        <f aca="false">COUNTIF(F48,"postman")</f>
        <v>0</v>
      </c>
      <c r="H48" s="8" t="s">
        <v>160</v>
      </c>
      <c r="I48" s="9"/>
      <c r="J48" s="10" t="n">
        <f aca="false">COUNTIF(I48,"stuffed")</f>
        <v>0</v>
      </c>
      <c r="K48" s="8" t="s">
        <v>161</v>
      </c>
      <c r="L48" s="9"/>
      <c r="M48" s="10" t="n">
        <f aca="false">COUNTIF(L48,"comb")</f>
        <v>0</v>
      </c>
    </row>
    <row r="49" customFormat="false" ht="15.75" hidden="false" customHeight="false" outlineLevel="0" collapsed="false">
      <c r="B49" s="8" t="s">
        <v>162</v>
      </c>
      <c r="C49" s="9"/>
      <c r="D49" s="10" t="n">
        <f aca="false">COUNTIF(C49,"next week")</f>
        <v>0</v>
      </c>
      <c r="E49" s="6" t="n">
        <f aca="false">COUNTBLANK(F26:F48)</f>
        <v>23</v>
      </c>
      <c r="F49" s="14" t="n">
        <f aca="false">SUM(G26:G48)</f>
        <v>0</v>
      </c>
      <c r="G49" s="10"/>
      <c r="H49" s="8" t="s">
        <v>163</v>
      </c>
      <c r="I49" s="9"/>
      <c r="J49" s="10" t="n">
        <f aca="false">COUNTIF(I49,"dill")</f>
        <v>0</v>
      </c>
      <c r="K49" s="8" t="s">
        <v>164</v>
      </c>
      <c r="L49" s="9"/>
      <c r="M49" s="10" t="n">
        <f aca="false">COUNTIF(L49,"oatmeal")</f>
        <v>0</v>
      </c>
    </row>
    <row r="50" customFormat="false" ht="15.75" hidden="false" customHeight="true" outlineLevel="0" collapsed="false">
      <c r="B50" s="8" t="s">
        <v>165</v>
      </c>
      <c r="C50" s="9"/>
      <c r="D50" s="10" t="n">
        <f aca="false">COUNTIF(C50,"in the week")</f>
        <v>0</v>
      </c>
      <c r="E50" s="3" t="s">
        <v>78</v>
      </c>
      <c r="F50" s="3"/>
      <c r="G50" s="10"/>
      <c r="H50" s="8" t="s">
        <v>166</v>
      </c>
      <c r="I50" s="9"/>
      <c r="J50" s="10" t="n">
        <f aca="false">COUNTIF(I50,"mushroom")</f>
        <v>0</v>
      </c>
      <c r="K50" s="6" t="n">
        <f aca="false">COUNTBLANK(L3:L49)</f>
        <v>47</v>
      </c>
      <c r="L50" s="14" t="n">
        <f aca="false">SUM(M3:M49,N22)</f>
        <v>0</v>
      </c>
      <c r="M50" s="0"/>
    </row>
    <row r="51" customFormat="false" ht="15.75" hidden="false" customHeight="false" outlineLevel="0" collapsed="false">
      <c r="B51" s="6" t="n">
        <f aca="false">COUNTBLANK(C43:C50)</f>
        <v>8</v>
      </c>
      <c r="C51" s="14" t="n">
        <f aca="false">SUM(D43:D50)</f>
        <v>0</v>
      </c>
      <c r="D51" s="0"/>
      <c r="E51" s="8" t="s">
        <v>167</v>
      </c>
      <c r="F51" s="9"/>
      <c r="G51" s="10" t="n">
        <f aca="false">COUNTIF(F51,"big country")</f>
        <v>0</v>
      </c>
      <c r="H51" s="8" t="s">
        <v>168</v>
      </c>
      <c r="I51" s="9"/>
      <c r="J51" s="10" t="n">
        <f aca="false">COUNTIF(I51,"together")</f>
        <v>0</v>
      </c>
      <c r="M51" s="0"/>
    </row>
    <row r="52" customFormat="false" ht="25.5" hidden="false" customHeight="true" outlineLevel="0" collapsed="false">
      <c r="B52" s="3" t="s">
        <v>169</v>
      </c>
      <c r="C52" s="3"/>
      <c r="D52" s="0"/>
      <c r="E52" s="8" t="s">
        <v>170</v>
      </c>
      <c r="F52" s="9"/>
      <c r="G52" s="10" t="n">
        <f aca="false">COUNTIF(F52,"area")</f>
        <v>0</v>
      </c>
      <c r="H52" s="8" t="s">
        <v>171</v>
      </c>
      <c r="I52" s="9"/>
      <c r="J52" s="10" t="n">
        <f aca="false">COUNTIF(I52,"pollution")</f>
        <v>0</v>
      </c>
      <c r="K52" s="3" t="s">
        <v>172</v>
      </c>
      <c r="L52" s="3"/>
      <c r="M52" s="0"/>
    </row>
    <row r="53" customFormat="false" ht="15" hidden="false" customHeight="false" outlineLevel="0" collapsed="false">
      <c r="B53" s="8" t="s">
        <v>173</v>
      </c>
      <c r="C53" s="9"/>
      <c r="D53" s="10" t="n">
        <f aca="false">COUNTIF(C53,"on monday")</f>
        <v>0</v>
      </c>
      <c r="E53" s="8" t="s">
        <v>174</v>
      </c>
      <c r="F53" s="9"/>
      <c r="G53" s="10" t="n">
        <f aca="false">COUNTIF(F53,"about")</f>
        <v>0</v>
      </c>
      <c r="H53" s="8" t="s">
        <v>175</v>
      </c>
      <c r="I53" s="9"/>
      <c r="J53" s="10" t="n">
        <f aca="false">COUNTIF(I53,"shivers")</f>
        <v>0</v>
      </c>
      <c r="K53" s="3"/>
      <c r="L53" s="3"/>
      <c r="M53" s="0"/>
    </row>
    <row r="54" customFormat="false" ht="15" hidden="false" customHeight="false" outlineLevel="0" collapsed="false">
      <c r="B54" s="8" t="s">
        <v>176</v>
      </c>
      <c r="C54" s="9"/>
      <c r="D54" s="10" t="n">
        <f aca="false">COUNTIF(C54,"on tuesday")</f>
        <v>0</v>
      </c>
      <c r="E54" s="8" t="s">
        <v>177</v>
      </c>
      <c r="F54" s="9"/>
      <c r="G54" s="10" t="n">
        <f aca="false">COUNTIF(F54,"square")</f>
        <v>0</v>
      </c>
      <c r="H54" s="8" t="s">
        <v>178</v>
      </c>
      <c r="I54" s="9"/>
      <c r="J54" s="10" t="n">
        <f aca="false">COUNTIF(I54,"tall")</f>
        <v>0</v>
      </c>
      <c r="K54" s="8" t="s">
        <v>179</v>
      </c>
      <c r="L54" s="16"/>
      <c r="M54" s="10" t="n">
        <f aca="false">COUNTIF(L54,"dress")</f>
        <v>0</v>
      </c>
    </row>
    <row r="55" customFormat="false" ht="15" hidden="false" customHeight="false" outlineLevel="0" collapsed="false">
      <c r="B55" s="8" t="s">
        <v>180</v>
      </c>
      <c r="C55" s="9"/>
      <c r="D55" s="10" t="n">
        <f aca="false">COUNTIF(C55,"on wednesday")</f>
        <v>0</v>
      </c>
      <c r="E55" s="8" t="s">
        <v>181</v>
      </c>
      <c r="F55" s="9"/>
      <c r="G55" s="10" t="n">
        <f aca="false">COUNTIF(F55,"capital")</f>
        <v>0</v>
      </c>
      <c r="H55" s="8" t="s">
        <v>182</v>
      </c>
      <c r="I55" s="9"/>
      <c r="J55" s="10" t="n">
        <f aca="false">COUNTIF(I55,"short")</f>
        <v>0</v>
      </c>
      <c r="K55" s="8" t="s">
        <v>183</v>
      </c>
      <c r="L55" s="16"/>
      <c r="M55" s="10" t="n">
        <f aca="false">COUNTIF(L55,"blouse")</f>
        <v>0</v>
      </c>
    </row>
    <row r="56" customFormat="false" ht="15" hidden="false" customHeight="false" outlineLevel="0" collapsed="false">
      <c r="B56" s="8" t="s">
        <v>184</v>
      </c>
      <c r="C56" s="9"/>
      <c r="D56" s="10" t="n">
        <f aca="false">COUNTIF(C56,"on thursday")</f>
        <v>0</v>
      </c>
      <c r="E56" s="8" t="s">
        <v>185</v>
      </c>
      <c r="F56" s="9"/>
      <c r="G56" s="10" t="n">
        <f aca="false">COUNTIF(F56,"city")</f>
        <v>0</v>
      </c>
      <c r="H56" s="8" t="s">
        <v>186</v>
      </c>
      <c r="I56" s="9"/>
      <c r="J56" s="10" t="n">
        <f aca="false">COUNTIF(I56,"how tall are you")</f>
        <v>0</v>
      </c>
      <c r="K56" s="8" t="s">
        <v>187</v>
      </c>
      <c r="L56" s="16"/>
      <c r="M56" s="10" t="n">
        <f aca="false">COUNTIF(L56,"shirt")</f>
        <v>0</v>
      </c>
    </row>
    <row r="57" customFormat="false" ht="15" hidden="false" customHeight="false" outlineLevel="0" collapsed="false">
      <c r="B57" s="8" t="s">
        <v>188</v>
      </c>
      <c r="C57" s="9"/>
      <c r="D57" s="10" t="n">
        <f aca="false">COUNTIF(C57,"on friday")</f>
        <v>0</v>
      </c>
      <c r="E57" s="8" t="s">
        <v>189</v>
      </c>
      <c r="F57" s="9"/>
      <c r="G57" s="10" t="n">
        <f aca="false">COUNTIF(F57,"people")</f>
        <v>0</v>
      </c>
      <c r="H57" s="8" t="s">
        <v>190</v>
      </c>
      <c r="I57" s="9"/>
      <c r="J57" s="10" t="n">
        <f aca="false">COUNTIF(I57,"arrive")</f>
        <v>0</v>
      </c>
      <c r="K57" s="8" t="s">
        <v>191</v>
      </c>
      <c r="L57" s="16"/>
      <c r="M57" s="10" t="n">
        <f aca="false">COUNTIF(L57,"skirt")</f>
        <v>0</v>
      </c>
    </row>
    <row r="58" customFormat="false" ht="15" hidden="false" customHeight="false" outlineLevel="0" collapsed="false">
      <c r="B58" s="8" t="s">
        <v>192</v>
      </c>
      <c r="C58" s="9"/>
      <c r="D58" s="10" t="n">
        <f aca="false">COUNTIF(C58,"on saturday")</f>
        <v>0</v>
      </c>
      <c r="E58" s="8" t="s">
        <v>193</v>
      </c>
      <c r="F58" s="9"/>
      <c r="G58" s="10" t="n">
        <f aca="false">COUNTIF(F58,"currency")</f>
        <v>0</v>
      </c>
      <c r="H58" s="8" t="s">
        <v>194</v>
      </c>
      <c r="I58" s="9"/>
      <c r="J58" s="10" t="n">
        <f aca="false">COUNTIF(I58,"carpet")</f>
        <v>0</v>
      </c>
      <c r="K58" s="8" t="s">
        <v>195</v>
      </c>
      <c r="L58" s="16"/>
      <c r="M58" s="10" t="n">
        <f aca="false">COUNTIF(L58,"vest")</f>
        <v>0</v>
      </c>
    </row>
    <row r="59" customFormat="false" ht="15" hidden="false" customHeight="false" outlineLevel="0" collapsed="false">
      <c r="B59" s="8" t="s">
        <v>196</v>
      </c>
      <c r="C59" s="9"/>
      <c r="D59" s="10" t="n">
        <f aca="false">COUNTIF(C59,"on sunday")</f>
        <v>0</v>
      </c>
      <c r="E59" s="8" t="s">
        <v>197</v>
      </c>
      <c r="F59" s="9"/>
      <c r="G59" s="10" t="n">
        <f aca="false">COUNTIF(F59,"friendly")</f>
        <v>0</v>
      </c>
      <c r="H59" s="8" t="s">
        <v>198</v>
      </c>
      <c r="I59" s="9"/>
      <c r="J59" s="10" t="n">
        <f aca="false">COUNTIF(I59,"pillows")</f>
        <v>0</v>
      </c>
      <c r="K59" s="8" t="s">
        <v>199</v>
      </c>
      <c r="L59" s="16"/>
      <c r="M59" s="10" t="n">
        <f aca="false">COUNTIF(L59,"gloves")</f>
        <v>0</v>
      </c>
    </row>
    <row r="60" customFormat="false" ht="15.75" hidden="false" customHeight="false" outlineLevel="0" collapsed="false">
      <c r="B60" s="6" t="n">
        <f aca="false">COUNTBLANK(C53:C59)</f>
        <v>7</v>
      </c>
      <c r="C60" s="14" t="n">
        <f aca="false">SUM(D53:D59)</f>
        <v>0</v>
      </c>
      <c r="D60" s="0"/>
      <c r="E60" s="8" t="s">
        <v>200</v>
      </c>
      <c r="F60" s="9"/>
      <c r="G60" s="10" t="n">
        <f aca="false">COUNTIF(F60,"helpful")</f>
        <v>0</v>
      </c>
      <c r="H60" s="6" t="n">
        <f aca="false">COUNTBLANK(I26:I59)</f>
        <v>34</v>
      </c>
      <c r="I60" s="14" t="n">
        <f aca="false">SUM(J26:J59)</f>
        <v>0</v>
      </c>
      <c r="J60" s="0"/>
      <c r="K60" s="8" t="s">
        <v>201</v>
      </c>
      <c r="L60" s="16"/>
      <c r="M60" s="10" t="n">
        <f aca="false">COUNTIF(L60,"scarf")</f>
        <v>0</v>
      </c>
    </row>
    <row r="61" customFormat="false" ht="27.75" hidden="false" customHeight="true" outlineLevel="0" collapsed="false">
      <c r="B61" s="3" t="s">
        <v>202</v>
      </c>
      <c r="C61" s="3"/>
      <c r="D61" s="0"/>
      <c r="E61" s="8" t="s">
        <v>203</v>
      </c>
      <c r="F61" s="9"/>
      <c r="G61" s="10" t="n">
        <f aca="false">COUNTIF(F61,"pound sterling")</f>
        <v>0</v>
      </c>
      <c r="J61" s="10"/>
      <c r="K61" s="8" t="s">
        <v>204</v>
      </c>
      <c r="L61" s="16"/>
      <c r="M61" s="10" t="n">
        <f aca="false">COUNTIF(L61,"sneakers")</f>
        <v>0</v>
      </c>
    </row>
    <row r="62" customFormat="false" ht="15.75" hidden="false" customHeight="true" outlineLevel="0" collapsed="false">
      <c r="B62" s="8" t="s">
        <v>205</v>
      </c>
      <c r="C62" s="9"/>
      <c r="D62" s="10" t="n">
        <f aca="false">COUNTIF(C62,"in january")</f>
        <v>0</v>
      </c>
      <c r="E62" s="6" t="n">
        <f aca="false">COUNTBLANK(F51:F61)</f>
        <v>11</v>
      </c>
      <c r="F62" s="14" t="n">
        <f aca="false">SUM(G51:G61)</f>
        <v>0</v>
      </c>
      <c r="G62" s="10"/>
      <c r="H62" s="3" t="s">
        <v>206</v>
      </c>
      <c r="I62" s="3"/>
      <c r="J62" s="10"/>
      <c r="K62" s="8" t="s">
        <v>207</v>
      </c>
      <c r="L62" s="16"/>
      <c r="M62" s="10" t="n">
        <f aca="false">COUNTIF(L62,"cardigan")</f>
        <v>0</v>
      </c>
    </row>
    <row r="63" customFormat="false" ht="15.75" hidden="false" customHeight="true" outlineLevel="0" collapsed="false">
      <c r="B63" s="8" t="s">
        <v>208</v>
      </c>
      <c r="C63" s="9"/>
      <c r="D63" s="10" t="n">
        <f aca="false">COUNTIF(C63,"in february")</f>
        <v>0</v>
      </c>
      <c r="E63" s="3" t="s">
        <v>209</v>
      </c>
      <c r="F63" s="3"/>
      <c r="G63" s="10"/>
      <c r="H63" s="3"/>
      <c r="I63" s="3"/>
      <c r="J63" s="10"/>
      <c r="K63" s="8" t="s">
        <v>210</v>
      </c>
      <c r="L63" s="16"/>
      <c r="M63" s="10" t="n">
        <f aca="false">COUNTIF(L63,"pants")</f>
        <v>0</v>
      </c>
    </row>
    <row r="64" customFormat="false" ht="15" hidden="false" customHeight="false" outlineLevel="0" collapsed="false">
      <c r="B64" s="8" t="s">
        <v>211</v>
      </c>
      <c r="C64" s="9"/>
      <c r="D64" s="10" t="n">
        <f aca="false">COUNTIF(C64,"in march")</f>
        <v>0</v>
      </c>
      <c r="E64" s="3"/>
      <c r="F64" s="3"/>
      <c r="G64" s="10"/>
      <c r="H64" s="8" t="s">
        <v>212</v>
      </c>
      <c r="I64" s="9"/>
      <c r="J64" s="10" t="n">
        <f aca="false">COUNTIF(I64,"it's")</f>
        <v>0</v>
      </c>
      <c r="K64" s="8" t="s">
        <v>213</v>
      </c>
      <c r="L64" s="16"/>
      <c r="M64" s="10" t="n">
        <f aca="false">COUNTIF(L64,"shoes")</f>
        <v>0</v>
      </c>
    </row>
    <row r="65" customFormat="false" ht="15" hidden="false" customHeight="false" outlineLevel="0" collapsed="false">
      <c r="B65" s="8" t="s">
        <v>214</v>
      </c>
      <c r="C65" s="9"/>
      <c r="D65" s="10" t="n">
        <f aca="false">COUNTIF(C65,"in april")</f>
        <v>0</v>
      </c>
      <c r="E65" s="8" t="s">
        <v>215</v>
      </c>
      <c r="F65" s="9"/>
      <c r="G65" s="10" t="n">
        <f aca="false">COUNTIF(F65,"husband")</f>
        <v>0</v>
      </c>
      <c r="H65" s="8" t="s">
        <v>216</v>
      </c>
      <c r="I65" s="9"/>
      <c r="J65" s="10" t="n">
        <f aca="false">COUNTIF(I65,"exactly")</f>
        <v>0</v>
      </c>
      <c r="K65" s="8" t="s">
        <v>217</v>
      </c>
      <c r="L65" s="16"/>
      <c r="M65" s="10" t="n">
        <f aca="false">COUNTIF(L65,"cap")</f>
        <v>0</v>
      </c>
    </row>
    <row r="66" customFormat="false" ht="15" hidden="false" customHeight="false" outlineLevel="0" collapsed="false">
      <c r="B66" s="8" t="s">
        <v>218</v>
      </c>
      <c r="C66" s="9"/>
      <c r="D66" s="10" t="n">
        <f aca="false">COUNTIF(C66,"in may")</f>
        <v>0</v>
      </c>
      <c r="E66" s="8" t="s">
        <v>219</v>
      </c>
      <c r="F66" s="9"/>
      <c r="G66" s="10" t="n">
        <f aca="false">COUNTIF(F66,"father")</f>
        <v>0</v>
      </c>
      <c r="H66" s="8" t="s">
        <v>220</v>
      </c>
      <c r="I66" s="9"/>
      <c r="J66" s="10" t="n">
        <f aca="false">COUNTIF(I66,"almost")</f>
        <v>0</v>
      </c>
      <c r="K66" s="8" t="s">
        <v>221</v>
      </c>
      <c r="L66" s="16"/>
      <c r="M66" s="10" t="n">
        <f aca="false">COUNTIF(L66,"hat")</f>
        <v>0</v>
      </c>
    </row>
    <row r="67" customFormat="false" ht="15" hidden="false" customHeight="false" outlineLevel="0" collapsed="false">
      <c r="B67" s="8" t="s">
        <v>222</v>
      </c>
      <c r="C67" s="9"/>
      <c r="D67" s="10" t="n">
        <f aca="false">COUNTIF(C67,"in june")</f>
        <v>0</v>
      </c>
      <c r="E67" s="8" t="s">
        <v>223</v>
      </c>
      <c r="F67" s="9"/>
      <c r="G67" s="10" t="n">
        <f aca="false">COUNTIF(F67,"fiancee")</f>
        <v>0</v>
      </c>
      <c r="H67" s="8" t="s">
        <v>224</v>
      </c>
      <c r="I67" s="9"/>
      <c r="J67" s="10" t="n">
        <f aca="false">COUNTIF(I67,"just gone")</f>
        <v>0</v>
      </c>
      <c r="K67" s="8" t="s">
        <v>225</v>
      </c>
      <c r="L67" s="16"/>
      <c r="M67" s="10" t="n">
        <f aca="false">COUNTIF(L67,"headgear")</f>
        <v>0</v>
      </c>
    </row>
    <row r="68" customFormat="false" ht="15" hidden="false" customHeight="false" outlineLevel="0" collapsed="false">
      <c r="B68" s="8" t="s">
        <v>226</v>
      </c>
      <c r="C68" s="9"/>
      <c r="D68" s="10" t="n">
        <f aca="false">COUNTIF(C68,"in july")</f>
        <v>0</v>
      </c>
      <c r="E68" s="8" t="s">
        <v>227</v>
      </c>
      <c r="F68" s="9"/>
      <c r="G68" s="10" t="n">
        <f aca="false">COUNTIF(F68,"sister")</f>
        <v>0</v>
      </c>
      <c r="H68" s="8" t="s">
        <v>228</v>
      </c>
      <c r="I68" s="9"/>
      <c r="J68" s="10" t="n">
        <f aca="false">COUNTIF(I68,"quarter")</f>
        <v>0</v>
      </c>
      <c r="K68" s="8" t="s">
        <v>229</v>
      </c>
      <c r="L68" s="16"/>
      <c r="M68" s="10" t="n">
        <f aca="false">COUNTIF(L68,"jacket")</f>
        <v>0</v>
      </c>
    </row>
    <row r="69" customFormat="false" ht="15" hidden="false" customHeight="false" outlineLevel="0" collapsed="false">
      <c r="B69" s="8" t="s">
        <v>230</v>
      </c>
      <c r="C69" s="9"/>
      <c r="D69" s="10" t="n">
        <f aca="false">COUNTIF(C69,"in august")</f>
        <v>0</v>
      </c>
      <c r="E69" s="8" t="s">
        <v>231</v>
      </c>
      <c r="F69" s="9"/>
      <c r="G69" s="10" t="n">
        <f aca="false">COUNTIF(F69,"brother")</f>
        <v>0</v>
      </c>
      <c r="H69" s="8" t="s">
        <v>232</v>
      </c>
      <c r="I69" s="9"/>
      <c r="J69" s="10" t="n">
        <f aca="false">COUNTIF(I69,"half")</f>
        <v>0</v>
      </c>
      <c r="K69" s="8" t="s">
        <v>233</v>
      </c>
      <c r="L69" s="17"/>
      <c r="M69" s="10" t="n">
        <f aca="false">COUNTIF(L69,"stockings")</f>
        <v>0</v>
      </c>
    </row>
    <row r="70" customFormat="false" ht="15" hidden="false" customHeight="false" outlineLevel="0" collapsed="false">
      <c r="B70" s="8" t="s">
        <v>234</v>
      </c>
      <c r="C70" s="9"/>
      <c r="D70" s="10" t="n">
        <f aca="false">COUNTIF(C70,"in september")</f>
        <v>0</v>
      </c>
      <c r="E70" s="8" t="s">
        <v>235</v>
      </c>
      <c r="F70" s="9"/>
      <c r="G70" s="10" t="n">
        <f aca="false">COUNTIF(F70,"stepmother")</f>
        <v>0</v>
      </c>
      <c r="H70" s="8" t="s">
        <v>236</v>
      </c>
      <c r="I70" s="9"/>
      <c r="J70" s="10" t="n">
        <f aca="false">COUNTIF(I70,"o'clock")</f>
        <v>0</v>
      </c>
      <c r="K70" s="8" t="s">
        <v>237</v>
      </c>
      <c r="L70" s="17"/>
      <c r="M70" s="10" t="n">
        <f aca="false">COUNTIF(L70,"thongs")</f>
        <v>0</v>
      </c>
    </row>
    <row r="71" customFormat="false" ht="15" hidden="false" customHeight="false" outlineLevel="0" collapsed="false">
      <c r="B71" s="8" t="s">
        <v>238</v>
      </c>
      <c r="C71" s="9"/>
      <c r="D71" s="10" t="n">
        <f aca="false">COUNTIF(C71,"in october")</f>
        <v>0</v>
      </c>
      <c r="E71" s="8" t="s">
        <v>239</v>
      </c>
      <c r="F71" s="9"/>
      <c r="G71" s="10" t="n">
        <f aca="false">COUNTIF(F71,"aunt")</f>
        <v>0</v>
      </c>
      <c r="H71" s="8" t="s">
        <v>240</v>
      </c>
      <c r="I71" s="9"/>
      <c r="J71" s="10" t="n">
        <f aca="false">COUNTIF(I71,"past")</f>
        <v>0</v>
      </c>
      <c r="K71" s="8" t="s">
        <v>241</v>
      </c>
      <c r="L71" s="16"/>
      <c r="M71" s="10" t="n">
        <f aca="false">COUNTIF(L71,"coat")</f>
        <v>0</v>
      </c>
    </row>
    <row r="72" customFormat="false" ht="15" hidden="false" customHeight="false" outlineLevel="0" collapsed="false">
      <c r="B72" s="8" t="s">
        <v>242</v>
      </c>
      <c r="C72" s="9"/>
      <c r="D72" s="10" t="n">
        <f aca="false">COUNTIF(C72,"in november")</f>
        <v>0</v>
      </c>
      <c r="E72" s="8" t="s">
        <v>243</v>
      </c>
      <c r="F72" s="9"/>
      <c r="G72" s="10" t="n">
        <f aca="false">COUNTIF(F72,"naphew")</f>
        <v>0</v>
      </c>
      <c r="H72" s="8" t="s">
        <v>244</v>
      </c>
      <c r="I72" s="9"/>
      <c r="J72" s="10" t="n">
        <f aca="false">COUNTIF(I72,"to")</f>
        <v>0</v>
      </c>
      <c r="K72" s="8" t="s">
        <v>245</v>
      </c>
      <c r="L72" s="17"/>
      <c r="M72" s="10" t="n">
        <f aca="false">COUNTIF(L72,"panties")</f>
        <v>0</v>
      </c>
    </row>
    <row r="73" customFormat="false" ht="15" hidden="false" customHeight="false" outlineLevel="0" collapsed="false">
      <c r="B73" s="8" t="s">
        <v>246</v>
      </c>
      <c r="C73" s="9"/>
      <c r="D73" s="10" t="n">
        <f aca="false">COUNTIF(C73,"in december")</f>
        <v>0</v>
      </c>
      <c r="E73" s="8" t="s">
        <v>247</v>
      </c>
      <c r="F73" s="9"/>
      <c r="G73" s="10" t="n">
        <f aca="false">COUNTIF(F73,"cousin")</f>
        <v>0</v>
      </c>
      <c r="H73" s="8" t="s">
        <v>248</v>
      </c>
      <c r="I73" s="9"/>
      <c r="J73" s="10" t="n">
        <f aca="false">COUNTIF(I73,"when")</f>
        <v>0</v>
      </c>
      <c r="K73" s="8" t="s">
        <v>249</v>
      </c>
      <c r="L73" s="16"/>
      <c r="M73" s="10" t="n">
        <f aca="false">COUNTIF(L73,"socks")</f>
        <v>0</v>
      </c>
    </row>
    <row r="74" customFormat="false" ht="15.75" hidden="false" customHeight="false" outlineLevel="0" collapsed="false">
      <c r="B74" s="6" t="n">
        <f aca="false">COUNTBLANK(C62:C73)</f>
        <v>12</v>
      </c>
      <c r="C74" s="14" t="n">
        <f aca="false">SUM(D62:D73)</f>
        <v>0</v>
      </c>
      <c r="D74" s="10"/>
      <c r="E74" s="8" t="s">
        <v>250</v>
      </c>
      <c r="F74" s="9"/>
      <c r="G74" s="10" t="n">
        <f aca="false">COUNTIF(F74,"foster parents")</f>
        <v>0</v>
      </c>
      <c r="H74" s="8" t="s">
        <v>251</v>
      </c>
      <c r="I74" s="9"/>
      <c r="J74" s="10" t="n">
        <f aca="false">COUNTIF(I74,"now")</f>
        <v>0</v>
      </c>
      <c r="K74" s="6" t="n">
        <f aca="false">COUNTBLANK(L54:L73)</f>
        <v>20</v>
      </c>
      <c r="L74" s="14" t="n">
        <f aca="false">SUM(M54:M73)</f>
        <v>0</v>
      </c>
    </row>
    <row r="75" customFormat="false" ht="15" hidden="false" customHeight="false" outlineLevel="0" collapsed="false">
      <c r="B75" s="18"/>
      <c r="D75" s="10"/>
      <c r="E75" s="8" t="s">
        <v>252</v>
      </c>
      <c r="F75" s="9"/>
      <c r="G75" s="10" t="n">
        <f aca="false">COUNTIF(F75,"twins")</f>
        <v>0</v>
      </c>
      <c r="H75" s="8" t="s">
        <v>253</v>
      </c>
      <c r="I75" s="9"/>
      <c r="J75" s="10" t="n">
        <f aca="false">COUNTIF(I75,"soon")</f>
        <v>0</v>
      </c>
    </row>
    <row r="76" customFormat="false" ht="26.25" hidden="false" customHeight="true" outlineLevel="0" collapsed="false">
      <c r="B76" s="3" t="s">
        <v>254</v>
      </c>
      <c r="C76" s="3"/>
      <c r="D76" s="10"/>
      <c r="E76" s="8" t="s">
        <v>255</v>
      </c>
      <c r="F76" s="9"/>
      <c r="G76" s="10" t="n">
        <f aca="false">COUNTIF(F76,"wife")</f>
        <v>0</v>
      </c>
      <c r="H76" s="8" t="s">
        <v>256</v>
      </c>
      <c r="I76" s="9"/>
      <c r="J76" s="10" t="n">
        <f aca="false">COUNTIF(I76,"later")</f>
        <v>0</v>
      </c>
    </row>
    <row r="77" customFormat="false" ht="15" hidden="false" customHeight="false" outlineLevel="0" collapsed="false">
      <c r="B77" s="19" t="s">
        <v>257</v>
      </c>
      <c r="C77" s="9"/>
      <c r="D77" s="10" t="n">
        <f aca="false">COUNTIF(C77,"spring")</f>
        <v>0</v>
      </c>
      <c r="E77" s="8" t="s">
        <v>258</v>
      </c>
      <c r="F77" s="9"/>
      <c r="G77" s="10" t="n">
        <f aca="false">COUNTIF(F77,"mother")</f>
        <v>0</v>
      </c>
      <c r="H77" s="8" t="s">
        <v>259</v>
      </c>
      <c r="I77" s="9"/>
      <c r="J77" s="10" t="n">
        <f aca="false">COUNTIF(I77,"tomorrow")</f>
        <v>0</v>
      </c>
    </row>
    <row r="78" customFormat="false" ht="15" hidden="false" customHeight="false" outlineLevel="0" collapsed="false">
      <c r="B78" s="19" t="s">
        <v>260</v>
      </c>
      <c r="C78" s="9"/>
      <c r="D78" s="10" t="n">
        <f aca="false">COUNTIF(C78,"summer")</f>
        <v>0</v>
      </c>
      <c r="E78" s="8" t="s">
        <v>261</v>
      </c>
      <c r="F78" s="9"/>
      <c r="G78" s="10" t="n">
        <f aca="false">COUNTIF(F78,"father in law")</f>
        <v>0</v>
      </c>
      <c r="H78" s="8" t="s">
        <v>262</v>
      </c>
      <c r="I78" s="9"/>
      <c r="J78" s="10" t="n">
        <f aca="false">COUNTIF(I78,"second")</f>
        <v>0</v>
      </c>
    </row>
    <row r="79" customFormat="false" ht="15" hidden="false" customHeight="false" outlineLevel="0" collapsed="false">
      <c r="B79" s="19" t="s">
        <v>263</v>
      </c>
      <c r="C79" s="9"/>
      <c r="D79" s="10" t="n">
        <f aca="false">COUNTIF(C79,"autumn")</f>
        <v>0</v>
      </c>
      <c r="E79" s="8" t="s">
        <v>264</v>
      </c>
      <c r="F79" s="9"/>
      <c r="G79" s="10" t="n">
        <f aca="false">COUNTIF(F79,"brother in law")</f>
        <v>0</v>
      </c>
      <c r="H79" s="8" t="s">
        <v>265</v>
      </c>
      <c r="I79" s="9"/>
      <c r="J79" s="10" t="n">
        <f aca="false">COUNTIF(I79,"minute")</f>
        <v>0</v>
      </c>
    </row>
    <row r="80" customFormat="false" ht="15.75" hidden="false" customHeight="false" outlineLevel="0" collapsed="false">
      <c r="B80" s="19" t="s">
        <v>266</v>
      </c>
      <c r="C80" s="9"/>
      <c r="D80" s="10" t="n">
        <f aca="false">COUNTIF(C80,"winter")</f>
        <v>0</v>
      </c>
      <c r="E80" s="6" t="n">
        <f aca="false">COUNTBLANK(F65:F79)</f>
        <v>15</v>
      </c>
      <c r="F80" s="14" t="n">
        <f aca="false">SUM(G65:G79)</f>
        <v>0</v>
      </c>
      <c r="G80" s="0"/>
      <c r="H80" s="8" t="s">
        <v>267</v>
      </c>
      <c r="I80" s="9"/>
      <c r="J80" s="10" t="n">
        <f aca="false">COUNTIF(I80,"hour")</f>
        <v>0</v>
      </c>
    </row>
    <row r="81" customFormat="false" ht="15.75" hidden="false" customHeight="false" outlineLevel="0" collapsed="false">
      <c r="B81" s="6" t="n">
        <f aca="false">COUNTBLANK(C77:C80)</f>
        <v>4</v>
      </c>
      <c r="C81" s="14" t="n">
        <f aca="false">SUM(D77:D80)</f>
        <v>0</v>
      </c>
      <c r="D81" s="10"/>
      <c r="G81" s="10"/>
      <c r="H81" s="8" t="s">
        <v>268</v>
      </c>
      <c r="I81" s="9"/>
      <c r="J81" s="10" t="n">
        <f aca="false">COUNTIF(I81,"dawn")</f>
        <v>0</v>
      </c>
    </row>
    <row r="82" customFormat="false" ht="27.75" hidden="false" customHeight="true" outlineLevel="0" collapsed="false">
      <c r="B82" s="3" t="s">
        <v>269</v>
      </c>
      <c r="C82" s="3"/>
      <c r="D82" s="10"/>
      <c r="E82" s="3" t="s">
        <v>270</v>
      </c>
      <c r="F82" s="3"/>
      <c r="G82" s="10"/>
      <c r="H82" s="8" t="s">
        <v>271</v>
      </c>
      <c r="I82" s="9"/>
      <c r="J82" s="10" t="n">
        <f aca="false">COUNTIF(I82,"morning")</f>
        <v>0</v>
      </c>
    </row>
    <row r="83" customFormat="false" ht="15" hidden="false" customHeight="false" outlineLevel="0" collapsed="false">
      <c r="B83" s="19" t="n">
        <v>1</v>
      </c>
      <c r="C83" s="9"/>
      <c r="D83" s="10" t="n">
        <f aca="false">COUNTIF(C83,"one")</f>
        <v>0</v>
      </c>
      <c r="E83" s="19" t="n">
        <v>1</v>
      </c>
      <c r="F83" s="9"/>
      <c r="G83" s="10" t="n">
        <f aca="false">COUNTIF(F83,"the first")</f>
        <v>0</v>
      </c>
      <c r="H83" s="8" t="s">
        <v>272</v>
      </c>
      <c r="I83" s="9"/>
      <c r="J83" s="10" t="n">
        <f aca="false">COUNTIF(I83,"noon")</f>
        <v>0</v>
      </c>
    </row>
    <row r="84" customFormat="false" ht="15" hidden="false" customHeight="false" outlineLevel="0" collapsed="false">
      <c r="B84" s="19" t="n">
        <v>2</v>
      </c>
      <c r="C84" s="9"/>
      <c r="D84" s="10" t="n">
        <f aca="false">COUNTIF(C84,"two")</f>
        <v>0</v>
      </c>
      <c r="E84" s="19" t="n">
        <v>2</v>
      </c>
      <c r="F84" s="9"/>
      <c r="G84" s="10" t="n">
        <f aca="false">COUNTIF(F84,"second")</f>
        <v>0</v>
      </c>
      <c r="H84" s="8" t="s">
        <v>273</v>
      </c>
      <c r="I84" s="9"/>
      <c r="J84" s="10" t="n">
        <f aca="false">COUNTIF(I84,"afternoon")</f>
        <v>0</v>
      </c>
    </row>
    <row r="85" customFormat="false" ht="15" hidden="false" customHeight="false" outlineLevel="0" collapsed="false">
      <c r="B85" s="19" t="n">
        <v>3</v>
      </c>
      <c r="C85" s="9"/>
      <c r="D85" s="10" t="n">
        <f aca="false">COUNTIF(C85,"three")</f>
        <v>0</v>
      </c>
      <c r="E85" s="19" t="n">
        <v>3</v>
      </c>
      <c r="F85" s="9"/>
      <c r="G85" s="10" t="n">
        <f aca="false">COUNTIF(F85,"third")</f>
        <v>0</v>
      </c>
      <c r="H85" s="8" t="s">
        <v>274</v>
      </c>
      <c r="I85" s="9"/>
      <c r="J85" s="10" t="n">
        <f aca="false">COUNTIF(I85,"evening")</f>
        <v>0</v>
      </c>
    </row>
    <row r="86" customFormat="false" ht="15" hidden="false" customHeight="false" outlineLevel="0" collapsed="false">
      <c r="B86" s="19" t="n">
        <v>4</v>
      </c>
      <c r="C86" s="9"/>
      <c r="D86" s="10" t="n">
        <f aca="false">COUNTIF(C86,"four")</f>
        <v>0</v>
      </c>
      <c r="E86" s="19" t="n">
        <v>4</v>
      </c>
      <c r="F86" s="9"/>
      <c r="G86" s="10" t="n">
        <f aca="false">COUNTIF(F86,"fourth")</f>
        <v>0</v>
      </c>
      <c r="H86" s="8" t="s">
        <v>275</v>
      </c>
      <c r="I86" s="9"/>
      <c r="J86" s="10" t="n">
        <f aca="false">COUNTIF(I86,"dusk")</f>
        <v>0</v>
      </c>
    </row>
    <row r="87" customFormat="false" ht="15" hidden="false" customHeight="false" outlineLevel="0" collapsed="false">
      <c r="B87" s="19" t="n">
        <v>5</v>
      </c>
      <c r="C87" s="9"/>
      <c r="D87" s="10" t="n">
        <f aca="false">COUNTIF(C87,"five")</f>
        <v>0</v>
      </c>
      <c r="E87" s="19" t="n">
        <v>5</v>
      </c>
      <c r="F87" s="9"/>
      <c r="G87" s="10" t="n">
        <f aca="false">COUNTIF(F87,"fifth")</f>
        <v>0</v>
      </c>
      <c r="H87" s="8" t="s">
        <v>276</v>
      </c>
      <c r="I87" s="9"/>
      <c r="J87" s="10" t="n">
        <f aca="false">COUNTIF(I87,"night")</f>
        <v>0</v>
      </c>
    </row>
    <row r="88" customFormat="false" ht="15" hidden="false" customHeight="false" outlineLevel="0" collapsed="false">
      <c r="B88" s="19" t="n">
        <v>6</v>
      </c>
      <c r="C88" s="9"/>
      <c r="D88" s="10" t="n">
        <f aca="false">COUNTIF(C88,"six")</f>
        <v>0</v>
      </c>
      <c r="E88" s="19" t="n">
        <v>6</v>
      </c>
      <c r="F88" s="9"/>
      <c r="G88" s="10" t="n">
        <f aca="false">COUNTIF(F88,"sixth")</f>
        <v>0</v>
      </c>
      <c r="H88" s="8" t="s">
        <v>277</v>
      </c>
      <c r="I88" s="9"/>
      <c r="J88" s="10" t="n">
        <f aca="false">COUNTIF(I88,"midnight")</f>
        <v>0</v>
      </c>
    </row>
    <row r="89" customFormat="false" ht="15" hidden="false" customHeight="false" outlineLevel="0" collapsed="false">
      <c r="B89" s="19" t="n">
        <v>7</v>
      </c>
      <c r="C89" s="9"/>
      <c r="D89" s="10" t="n">
        <f aca="false">COUNTIF(C89,"seven")</f>
        <v>0</v>
      </c>
      <c r="E89" s="19" t="n">
        <v>7</v>
      </c>
      <c r="F89" s="9"/>
      <c r="G89" s="10" t="n">
        <f aca="false">COUNTIF(F89,"seventh")</f>
        <v>0</v>
      </c>
      <c r="H89" s="8" t="s">
        <v>278</v>
      </c>
      <c r="I89" s="9"/>
      <c r="J89" s="10" t="n">
        <f aca="false">COUNTIF(I89,"alarm clock")</f>
        <v>0</v>
      </c>
    </row>
    <row r="90" customFormat="false" ht="15" hidden="false" customHeight="false" outlineLevel="0" collapsed="false">
      <c r="B90" s="19" t="n">
        <v>8</v>
      </c>
      <c r="C90" s="9"/>
      <c r="D90" s="10" t="n">
        <f aca="false">COUNTIF(C90,"eight")</f>
        <v>0</v>
      </c>
      <c r="E90" s="19" t="n">
        <v>8</v>
      </c>
      <c r="F90" s="9"/>
      <c r="G90" s="10" t="n">
        <f aca="false">COUNTIF(F90,"eighth")</f>
        <v>0</v>
      </c>
      <c r="H90" s="8" t="s">
        <v>279</v>
      </c>
      <c r="I90" s="9"/>
      <c r="J90" s="10" t="n">
        <f aca="false">COUNTIF(I90,"stopwatch")</f>
        <v>0</v>
      </c>
    </row>
    <row r="91" customFormat="false" ht="15" hidden="false" customHeight="false" outlineLevel="0" collapsed="false">
      <c r="B91" s="19" t="n">
        <v>9</v>
      </c>
      <c r="C91" s="9"/>
      <c r="D91" s="10" t="n">
        <f aca="false">COUNTIF(C91,"nine")</f>
        <v>0</v>
      </c>
      <c r="E91" s="19" t="n">
        <v>9</v>
      </c>
      <c r="F91" s="9"/>
      <c r="G91" s="10" t="n">
        <f aca="false">COUNTIF(F91,"ninth")</f>
        <v>0</v>
      </c>
      <c r="H91" s="8" t="s">
        <v>280</v>
      </c>
      <c r="I91" s="9"/>
      <c r="J91" s="10" t="n">
        <f aca="false">COUNTIF(I91,"hourglass")</f>
        <v>0</v>
      </c>
    </row>
    <row r="92" customFormat="false" ht="15" hidden="false" customHeight="false" outlineLevel="0" collapsed="false">
      <c r="B92" s="19" t="n">
        <v>10</v>
      </c>
      <c r="C92" s="9"/>
      <c r="D92" s="10" t="n">
        <f aca="false">COUNTIF(C92,"ten")</f>
        <v>0</v>
      </c>
      <c r="E92" s="19" t="n">
        <v>10</v>
      </c>
      <c r="F92" s="9"/>
      <c r="G92" s="10" t="n">
        <f aca="false">COUNTIF(F92,"tenth")</f>
        <v>0</v>
      </c>
      <c r="H92" s="8" t="s">
        <v>281</v>
      </c>
      <c r="I92" s="9"/>
      <c r="J92" s="10" t="n">
        <f aca="false">COUNTIF(I92,"hand watch")</f>
        <v>0</v>
      </c>
    </row>
    <row r="93" customFormat="false" ht="15" hidden="false" customHeight="false" outlineLevel="0" collapsed="false">
      <c r="B93" s="19" t="n">
        <v>11</v>
      </c>
      <c r="C93" s="9"/>
      <c r="D93" s="10" t="n">
        <f aca="false">COUNTIF(C93,"eleven")</f>
        <v>0</v>
      </c>
      <c r="E93" s="19" t="n">
        <v>11</v>
      </c>
      <c r="F93" s="9"/>
      <c r="G93" s="10" t="n">
        <f aca="false">COUNTIF(F93,"eleventh")</f>
        <v>0</v>
      </c>
      <c r="H93" s="8" t="s">
        <v>282</v>
      </c>
      <c r="I93" s="9"/>
      <c r="J93" s="10" t="n">
        <f aca="false">COUNTIF(I93,"digital clock")</f>
        <v>0</v>
      </c>
    </row>
    <row r="94" customFormat="false" ht="15" hidden="false" customHeight="false" outlineLevel="0" collapsed="false">
      <c r="B94" s="19" t="n">
        <v>12</v>
      </c>
      <c r="C94" s="9"/>
      <c r="D94" s="10" t="n">
        <f aca="false">COUNTIF(C94,"twelve")</f>
        <v>0</v>
      </c>
      <c r="E94" s="19" t="n">
        <v>12</v>
      </c>
      <c r="F94" s="9"/>
      <c r="G94" s="10" t="n">
        <f aca="false">COUNTIF(F94,"twelfth")</f>
        <v>0</v>
      </c>
      <c r="H94" s="8" t="s">
        <v>283</v>
      </c>
      <c r="I94" s="9"/>
      <c r="J94" s="10" t="n">
        <f aca="false">COUNTIF(I94,"wall watch")</f>
        <v>0</v>
      </c>
    </row>
    <row r="95" customFormat="false" ht="15.75" hidden="false" customHeight="false" outlineLevel="0" collapsed="false">
      <c r="B95" s="19" t="n">
        <v>13</v>
      </c>
      <c r="C95" s="9"/>
      <c r="D95" s="10" t="n">
        <f aca="false">COUNTIF(C95,"thirteen")</f>
        <v>0</v>
      </c>
      <c r="E95" s="19" t="n">
        <v>13</v>
      </c>
      <c r="F95" s="9"/>
      <c r="G95" s="10" t="n">
        <f aca="false">COUNTIF(F95,"thirteenth")</f>
        <v>0</v>
      </c>
      <c r="H95" s="6" t="n">
        <f aca="false">COUNTBLANK(I64:I94)</f>
        <v>31</v>
      </c>
      <c r="I95" s="20" t="n">
        <f aca="false">SUM(J64:J94)</f>
        <v>0</v>
      </c>
      <c r="J95" s="10"/>
    </row>
    <row r="96" customFormat="false" ht="15" hidden="false" customHeight="false" outlineLevel="0" collapsed="false">
      <c r="B96" s="19" t="n">
        <v>14</v>
      </c>
      <c r="C96" s="9"/>
      <c r="D96" s="10" t="n">
        <f aca="false">COUNTIF(C96,"fourteen")</f>
        <v>0</v>
      </c>
      <c r="E96" s="19" t="n">
        <v>14</v>
      </c>
      <c r="F96" s="9"/>
      <c r="G96" s="10" t="n">
        <f aca="false">COUNTIF(F96,"fourteenth")</f>
        <v>0</v>
      </c>
      <c r="J96" s="10"/>
    </row>
    <row r="97" customFormat="false" ht="15" hidden="false" customHeight="true" outlineLevel="0" collapsed="false">
      <c r="B97" s="19" t="n">
        <v>15</v>
      </c>
      <c r="C97" s="9"/>
      <c r="D97" s="10" t="n">
        <f aca="false">COUNTIF(C97,"fifteen")</f>
        <v>0</v>
      </c>
      <c r="E97" s="19" t="n">
        <v>15</v>
      </c>
      <c r="F97" s="9"/>
      <c r="G97" s="10" t="n">
        <f aca="false">COUNTIF(F97,"fifteenth")</f>
        <v>0</v>
      </c>
      <c r="H97" s="3" t="s">
        <v>284</v>
      </c>
      <c r="I97" s="3"/>
      <c r="J97" s="10"/>
    </row>
    <row r="98" customFormat="false" ht="15" hidden="false" customHeight="false" outlineLevel="0" collapsed="false">
      <c r="B98" s="19" t="n">
        <v>16</v>
      </c>
      <c r="C98" s="9"/>
      <c r="D98" s="10" t="n">
        <f aca="false">COUNTIF(C98,"sixteen")</f>
        <v>0</v>
      </c>
      <c r="E98" s="19" t="n">
        <v>16</v>
      </c>
      <c r="F98" s="9"/>
      <c r="G98" s="10" t="n">
        <f aca="false">COUNTIF(F98,"sixteenth")</f>
        <v>0</v>
      </c>
      <c r="H98" s="3"/>
      <c r="I98" s="3"/>
      <c r="J98" s="10"/>
    </row>
    <row r="99" customFormat="false" ht="15" hidden="false" customHeight="false" outlineLevel="0" collapsed="false">
      <c r="B99" s="19" t="n">
        <v>17</v>
      </c>
      <c r="C99" s="9"/>
      <c r="D99" s="10" t="n">
        <f aca="false">COUNTIF(C99,"seventeen")</f>
        <v>0</v>
      </c>
      <c r="E99" s="19" t="n">
        <v>17</v>
      </c>
      <c r="F99" s="9"/>
      <c r="G99" s="10" t="n">
        <f aca="false">COUNTIF(F99,"seventeenth")</f>
        <v>0</v>
      </c>
      <c r="H99" s="8" t="s">
        <v>285</v>
      </c>
      <c r="I99" s="9"/>
      <c r="J99" s="10" t="n">
        <f aca="false">COUNTIF(I99,"there is one chair")</f>
        <v>0</v>
      </c>
    </row>
    <row r="100" customFormat="false" ht="15" hidden="false" customHeight="false" outlineLevel="0" collapsed="false">
      <c r="B100" s="19" t="n">
        <v>18</v>
      </c>
      <c r="C100" s="9"/>
      <c r="D100" s="10" t="n">
        <f aca="false">COUNTIF(C100,"eighteen")</f>
        <v>0</v>
      </c>
      <c r="E100" s="19" t="n">
        <v>18</v>
      </c>
      <c r="F100" s="9"/>
      <c r="G100" s="10" t="n">
        <f aca="false">COUNTIF(F100,"eighteenth")</f>
        <v>0</v>
      </c>
      <c r="H100" s="8" t="s">
        <v>286</v>
      </c>
      <c r="I100" s="9"/>
      <c r="J100" s="10" t="n">
        <f aca="false">COUNTIF(I100,"there are a lot of chair")</f>
        <v>0</v>
      </c>
    </row>
    <row r="101" customFormat="false" ht="15" hidden="false" customHeight="false" outlineLevel="0" collapsed="false">
      <c r="B101" s="19" t="n">
        <v>19</v>
      </c>
      <c r="C101" s="9"/>
      <c r="D101" s="10" t="n">
        <f aca="false">COUNTIF(C101,"nineteen")</f>
        <v>0</v>
      </c>
      <c r="E101" s="19" t="n">
        <v>19</v>
      </c>
      <c r="F101" s="9"/>
      <c r="G101" s="10" t="n">
        <f aca="false">COUNTIF(F101,"nineteenth")</f>
        <v>0</v>
      </c>
      <c r="H101" s="8" t="s">
        <v>287</v>
      </c>
      <c r="I101" s="9"/>
      <c r="J101" s="10" t="n">
        <f aca="false">COUNTIF(I101,"to the left of")</f>
        <v>0</v>
      </c>
    </row>
    <row r="102" customFormat="false" ht="15" hidden="false" customHeight="false" outlineLevel="0" collapsed="false">
      <c r="B102" s="19" t="n">
        <v>20</v>
      </c>
      <c r="C102" s="9"/>
      <c r="D102" s="10" t="n">
        <f aca="false">COUNTIF(C102,"twenty")</f>
        <v>0</v>
      </c>
      <c r="E102" s="19" t="n">
        <v>20</v>
      </c>
      <c r="F102" s="9"/>
      <c r="G102" s="10" t="n">
        <f aca="false">COUNTIF(F102,"twentieth")</f>
        <v>0</v>
      </c>
      <c r="H102" s="8" t="s">
        <v>288</v>
      </c>
      <c r="I102" s="9"/>
      <c r="J102" s="10" t="n">
        <f aca="false">COUNTIF(I102,"there are not any flowers")</f>
        <v>0</v>
      </c>
    </row>
    <row r="103" customFormat="false" ht="15" hidden="false" customHeight="false" outlineLevel="0" collapsed="false">
      <c r="B103" s="19" t="n">
        <v>30</v>
      </c>
      <c r="C103" s="9"/>
      <c r="D103" s="10" t="n">
        <f aca="false">COUNTIF(C103,"thirty")</f>
        <v>0</v>
      </c>
      <c r="E103" s="19" t="n">
        <v>21</v>
      </c>
      <c r="F103" s="9"/>
      <c r="G103" s="10" t="n">
        <f aca="false">COUNTIF(F103,"twenty first")</f>
        <v>0</v>
      </c>
      <c r="H103" s="8" t="s">
        <v>289</v>
      </c>
      <c r="I103" s="9"/>
      <c r="J103" s="10" t="n">
        <f aca="false">COUNTIF(I103,"between")</f>
        <v>0</v>
      </c>
    </row>
    <row r="104" customFormat="false" ht="15" hidden="false" customHeight="false" outlineLevel="0" collapsed="false">
      <c r="B104" s="19" t="n">
        <v>40</v>
      </c>
      <c r="C104" s="9"/>
      <c r="D104" s="10" t="n">
        <f aca="false">COUNTIF(C104,"forty")</f>
        <v>0</v>
      </c>
      <c r="E104" s="19" t="n">
        <v>22</v>
      </c>
      <c r="F104" s="9"/>
      <c r="G104" s="10" t="n">
        <f aca="false">COUNTIF(F104,"twenty second")</f>
        <v>0</v>
      </c>
      <c r="H104" s="8" t="s">
        <v>290</v>
      </c>
      <c r="I104" s="9"/>
      <c r="J104" s="10" t="n">
        <f aca="false">COUNTIF(I104,"in front of")</f>
        <v>0</v>
      </c>
    </row>
    <row r="105" customFormat="false" ht="15" hidden="false" customHeight="false" outlineLevel="0" collapsed="false">
      <c r="B105" s="19" t="n">
        <v>50</v>
      </c>
      <c r="C105" s="9"/>
      <c r="D105" s="10" t="n">
        <f aca="false">COUNTIF(C105,"fifty")</f>
        <v>0</v>
      </c>
      <c r="E105" s="19" t="n">
        <v>23</v>
      </c>
      <c r="F105" s="9"/>
      <c r="G105" s="10" t="n">
        <f aca="false">COUNTIF(F105,"twenty third")</f>
        <v>0</v>
      </c>
      <c r="H105" s="8" t="s">
        <v>244</v>
      </c>
      <c r="I105" s="9"/>
      <c r="J105" s="10" t="n">
        <f aca="false">COUNTIF(I105,"behind")</f>
        <v>0</v>
      </c>
    </row>
    <row r="106" customFormat="false" ht="15" hidden="false" customHeight="false" outlineLevel="0" collapsed="false">
      <c r="B106" s="19" t="n">
        <v>60</v>
      </c>
      <c r="C106" s="9"/>
      <c r="D106" s="10" t="n">
        <f aca="false">COUNTIF(C106,"sixty")</f>
        <v>0</v>
      </c>
      <c r="E106" s="19" t="n">
        <v>30</v>
      </c>
      <c r="F106" s="9"/>
      <c r="G106" s="10" t="n">
        <f aca="false">COUNTIF(F106,"thirtieth")</f>
        <v>0</v>
      </c>
      <c r="H106" s="8" t="s">
        <v>291</v>
      </c>
      <c r="I106" s="9"/>
      <c r="J106" s="10" t="n">
        <f aca="false">COUNTIF(I106,"on")</f>
        <v>0</v>
      </c>
    </row>
    <row r="107" customFormat="false" ht="15" hidden="false" customHeight="false" outlineLevel="0" collapsed="false">
      <c r="B107" s="19" t="n">
        <v>70</v>
      </c>
      <c r="C107" s="9"/>
      <c r="D107" s="10" t="n">
        <f aca="false">COUNTIF(C107,"seventy")</f>
        <v>0</v>
      </c>
      <c r="E107" s="19" t="n">
        <v>31</v>
      </c>
      <c r="F107" s="9"/>
      <c r="G107" s="10" t="n">
        <f aca="false">COUNTIF(F107,"thirty first")</f>
        <v>0</v>
      </c>
      <c r="H107" s="8" t="s">
        <v>292</v>
      </c>
      <c r="I107" s="9"/>
      <c r="J107" s="10" t="n">
        <f aca="false">COUNTIF(I107,"under")</f>
        <v>0</v>
      </c>
    </row>
    <row r="108" customFormat="false" ht="15" hidden="false" customHeight="false" outlineLevel="0" collapsed="false">
      <c r="B108" s="19" t="n">
        <v>80</v>
      </c>
      <c r="C108" s="9"/>
      <c r="D108" s="10" t="n">
        <f aca="false">COUNTIF(C108,"eighty")</f>
        <v>0</v>
      </c>
      <c r="E108" s="19" t="n">
        <v>40</v>
      </c>
      <c r="F108" s="9"/>
      <c r="G108" s="10" t="n">
        <f aca="false">COUNTIF(F108,"fortieth")</f>
        <v>0</v>
      </c>
      <c r="H108" s="8" t="s">
        <v>293</v>
      </c>
      <c r="I108" s="9"/>
      <c r="J108" s="10" t="n">
        <f aca="false">COUNTIF(I108,"below")</f>
        <v>0</v>
      </c>
    </row>
    <row r="109" customFormat="false" ht="15" hidden="false" customHeight="false" outlineLevel="0" collapsed="false">
      <c r="B109" s="19" t="n">
        <v>90</v>
      </c>
      <c r="C109" s="9"/>
      <c r="D109" s="10" t="n">
        <f aca="false">COUNTIF(C109,"ninety")</f>
        <v>0</v>
      </c>
      <c r="E109" s="19" t="n">
        <v>50</v>
      </c>
      <c r="F109" s="9"/>
      <c r="G109" s="10" t="n">
        <f aca="false">COUNTIF(F109,"fiftieth")</f>
        <v>0</v>
      </c>
      <c r="H109" s="8" t="s">
        <v>294</v>
      </c>
      <c r="I109" s="9"/>
      <c r="J109" s="10" t="n">
        <f aca="false">COUNTIF(I109,"to the right of")</f>
        <v>0</v>
      </c>
    </row>
    <row r="110" customFormat="false" ht="15.75" hidden="false" customHeight="false" outlineLevel="0" collapsed="false">
      <c r="B110" s="19" t="n">
        <v>100</v>
      </c>
      <c r="C110" s="9"/>
      <c r="D110" s="10" t="n">
        <f aca="false">COUNTIF(C110,"one hundred")</f>
        <v>0</v>
      </c>
      <c r="E110" s="19" t="n">
        <v>60</v>
      </c>
      <c r="F110" s="9"/>
      <c r="G110" s="10" t="n">
        <f aca="false">COUNTIF(F110,"sixtieth")</f>
        <v>0</v>
      </c>
      <c r="H110" s="6" t="n">
        <f aca="false">COUNTBLANK(I99:I109)</f>
        <v>11</v>
      </c>
      <c r="I110" s="14" t="n">
        <f aca="false">SUM(J99:J109)</f>
        <v>0</v>
      </c>
      <c r="J110" s="0"/>
    </row>
    <row r="111" customFormat="false" ht="15" hidden="false" customHeight="false" outlineLevel="0" collapsed="false">
      <c r="B111" s="19" t="n">
        <v>109</v>
      </c>
      <c r="C111" s="9"/>
      <c r="D111" s="10" t="n">
        <f aca="false">COUNTIF(C111,"one hundred and nine")</f>
        <v>0</v>
      </c>
      <c r="E111" s="19" t="n">
        <v>70</v>
      </c>
      <c r="F111" s="9"/>
      <c r="G111" s="10" t="n">
        <f aca="false">COUNTIF(F111,"seventieth")</f>
        <v>0</v>
      </c>
      <c r="J111" s="0"/>
    </row>
    <row r="112" customFormat="false" ht="30" hidden="false" customHeight="true" outlineLevel="0" collapsed="false">
      <c r="B112" s="19" t="n">
        <v>200</v>
      </c>
      <c r="C112" s="9"/>
      <c r="D112" s="10" t="n">
        <f aca="false">COUNTIF(C112,"two hundred")</f>
        <v>0</v>
      </c>
      <c r="E112" s="19" t="n">
        <v>80</v>
      </c>
      <c r="F112" s="9"/>
      <c r="G112" s="10" t="n">
        <f aca="false">COUNTIF(F112,"eightieth")</f>
        <v>0</v>
      </c>
      <c r="H112" s="3" t="s">
        <v>295</v>
      </c>
      <c r="I112" s="3" t="s">
        <v>296</v>
      </c>
      <c r="J112" s="0"/>
    </row>
    <row r="113" customFormat="false" ht="15" hidden="false" customHeight="true" outlineLevel="0" collapsed="false">
      <c r="B113" s="19" t="n">
        <v>1000</v>
      </c>
      <c r="C113" s="9"/>
      <c r="D113" s="10" t="n">
        <f aca="false">COUNTIF(C113,"one thousand")</f>
        <v>0</v>
      </c>
      <c r="E113" s="19" t="n">
        <v>90</v>
      </c>
      <c r="F113" s="9"/>
      <c r="G113" s="10" t="n">
        <f aca="false">COUNTIF(F113,"ninetieth")</f>
        <v>0</v>
      </c>
      <c r="H113" s="3"/>
      <c r="I113" s="3"/>
      <c r="J113" s="0"/>
    </row>
    <row r="114" customFormat="false" ht="15" hidden="false" customHeight="false" outlineLevel="0" collapsed="false">
      <c r="B114" s="21" t="n">
        <v>100000</v>
      </c>
      <c r="C114" s="9"/>
      <c r="D114" s="10" t="n">
        <f aca="false">COUNTIF(C114,"one hundred thousand")</f>
        <v>0</v>
      </c>
      <c r="E114" s="19" t="n">
        <v>100</v>
      </c>
      <c r="F114" s="9"/>
      <c r="G114" s="10" t="n">
        <f aca="false">COUNTIF(F114,"one hundredth")</f>
        <v>0</v>
      </c>
      <c r="H114" s="8" t="s">
        <v>297</v>
      </c>
      <c r="I114" s="9"/>
      <c r="J114" s="10" t="n">
        <f aca="false">COUNTIF(I114,"always")</f>
        <v>0</v>
      </c>
    </row>
    <row r="115" customFormat="false" ht="15.75" hidden="false" customHeight="false" outlineLevel="0" collapsed="false">
      <c r="B115" s="6" t="n">
        <f aca="false">COUNTBLANK(C83:C114)</f>
        <v>32</v>
      </c>
      <c r="C115" s="14" t="n">
        <f aca="false">SUM(D83:D114)</f>
        <v>0</v>
      </c>
      <c r="D115" s="10"/>
      <c r="E115" s="19" t="n">
        <v>200</v>
      </c>
      <c r="F115" s="9"/>
      <c r="G115" s="10" t="n">
        <f aca="false">COUNTIF(F115,"two hundredth")</f>
        <v>0</v>
      </c>
      <c r="H115" s="8" t="s">
        <v>298</v>
      </c>
      <c r="I115" s="9"/>
      <c r="J115" s="10" t="n">
        <f aca="false">COUNTIF(I115,"usually")</f>
        <v>0</v>
      </c>
    </row>
    <row r="116" customFormat="false" ht="15" hidden="false" customHeight="true" outlineLevel="0" collapsed="false">
      <c r="B116" s="3" t="s">
        <v>299</v>
      </c>
      <c r="C116" s="3"/>
      <c r="D116" s="10"/>
      <c r="E116" s="19" t="n">
        <v>1000</v>
      </c>
      <c r="F116" s="9"/>
      <c r="G116" s="10" t="n">
        <f aca="false">COUNTIF(F116,"one thousandth")</f>
        <v>0</v>
      </c>
      <c r="H116" s="8" t="s">
        <v>300</v>
      </c>
      <c r="I116" s="9"/>
      <c r="J116" s="10" t="n">
        <f aca="false">COUNTIF(I116,"normally")</f>
        <v>0</v>
      </c>
    </row>
    <row r="117" customFormat="false" ht="15.75" hidden="false" customHeight="true" outlineLevel="0" collapsed="false">
      <c r="B117" s="3"/>
      <c r="C117" s="3"/>
      <c r="D117" s="10"/>
      <c r="E117" s="21" t="n">
        <v>100000</v>
      </c>
      <c r="F117" s="9"/>
      <c r="G117" s="10" t="n">
        <f aca="false">COUNTIF(F117,"one hundred thousandth")</f>
        <v>0</v>
      </c>
      <c r="H117" s="8" t="s">
        <v>301</v>
      </c>
      <c r="I117" s="9"/>
      <c r="J117" s="10" t="n">
        <f aca="false">COUNTIF(I117,"often")</f>
        <v>0</v>
      </c>
    </row>
    <row r="118" customFormat="false" ht="15.75" hidden="false" customHeight="true" outlineLevel="0" collapsed="false">
      <c r="B118" s="3" t="s">
        <v>302</v>
      </c>
      <c r="C118" s="3"/>
      <c r="D118" s="10"/>
      <c r="E118" s="6" t="n">
        <f aca="false">COUNTBLANK(F83:F117)</f>
        <v>35</v>
      </c>
      <c r="F118" s="14" t="n">
        <f aca="false">SUM(G83:G117)</f>
        <v>0</v>
      </c>
      <c r="H118" s="8" t="s">
        <v>303</v>
      </c>
      <c r="I118" s="9"/>
      <c r="J118" s="10" t="n">
        <f aca="false">COUNTIF(I118,"sometimes")</f>
        <v>0</v>
      </c>
    </row>
    <row r="119" customFormat="false" ht="15" hidden="false" customHeight="false" outlineLevel="0" collapsed="false">
      <c r="B119" s="8" t="s">
        <v>304</v>
      </c>
      <c r="C119" s="9"/>
      <c r="D119" s="10" t="n">
        <f aca="false">COUNTIF(C119,"child")</f>
        <v>0</v>
      </c>
      <c r="H119" s="8" t="s">
        <v>305</v>
      </c>
      <c r="I119" s="9"/>
      <c r="J119" s="10" t="n">
        <f aca="false">COUNTIF(I119,"occasionally")</f>
        <v>0</v>
      </c>
    </row>
    <row r="120" customFormat="false" ht="15" hidden="false" customHeight="false" outlineLevel="0" collapsed="false">
      <c r="B120" s="8" t="s">
        <v>306</v>
      </c>
      <c r="C120" s="9"/>
      <c r="D120" s="10" t="n">
        <f aca="false">COUNTIF(C120,"tooth")</f>
        <v>0</v>
      </c>
      <c r="H120" s="8" t="s">
        <v>307</v>
      </c>
      <c r="I120" s="9"/>
      <c r="J120" s="10" t="n">
        <f aca="false">COUNTIF(I120,"rarely")</f>
        <v>0</v>
      </c>
    </row>
    <row r="121" customFormat="false" ht="15" hidden="false" customHeight="false" outlineLevel="0" collapsed="false">
      <c r="B121" s="8" t="s">
        <v>308</v>
      </c>
      <c r="C121" s="9"/>
      <c r="D121" s="10" t="n">
        <f aca="false">COUNTIF(C121,"man")</f>
        <v>0</v>
      </c>
      <c r="H121" s="8" t="s">
        <v>307</v>
      </c>
      <c r="I121" s="9"/>
      <c r="J121" s="10" t="n">
        <f aca="false">COUNTIF(I121,"seldom")</f>
        <v>0</v>
      </c>
    </row>
    <row r="122" customFormat="false" ht="15" hidden="false" customHeight="false" outlineLevel="0" collapsed="false">
      <c r="B122" s="8" t="s">
        <v>309</v>
      </c>
      <c r="C122" s="9"/>
      <c r="D122" s="10" t="n">
        <f aca="false">COUNTIF(C122,"woman")</f>
        <v>0</v>
      </c>
      <c r="H122" s="8" t="s">
        <v>310</v>
      </c>
      <c r="I122" s="9"/>
      <c r="J122" s="10" t="n">
        <f aca="false">COUNTIF(I122,"from time to time")</f>
        <v>0</v>
      </c>
    </row>
    <row r="123" customFormat="false" ht="15" hidden="false" customHeight="false" outlineLevel="0" collapsed="false">
      <c r="B123" s="8" t="s">
        <v>311</v>
      </c>
      <c r="C123" s="9"/>
      <c r="D123" s="10" t="n">
        <f aca="false">COUNTIF(C123,"foot")</f>
        <v>0</v>
      </c>
      <c r="H123" s="8" t="s">
        <v>312</v>
      </c>
      <c r="I123" s="9"/>
      <c r="J123" s="10" t="n">
        <f aca="false">COUNTIF(I123,"hardly ever")</f>
        <v>0</v>
      </c>
    </row>
    <row r="124" customFormat="false" ht="15" hidden="false" customHeight="false" outlineLevel="0" collapsed="false">
      <c r="B124" s="8" t="s">
        <v>313</v>
      </c>
      <c r="C124" s="9"/>
      <c r="D124" s="10" t="n">
        <f aca="false">COUNTIF(C124,"person")</f>
        <v>0</v>
      </c>
      <c r="H124" s="8" t="s">
        <v>314</v>
      </c>
      <c r="I124" s="9"/>
      <c r="J124" s="10" t="n">
        <f aca="false">COUNTIF(I124,"never")</f>
        <v>0</v>
      </c>
    </row>
    <row r="125" customFormat="false" ht="15.75" hidden="false" customHeight="false" outlineLevel="0" collapsed="false">
      <c r="B125" s="6" t="n">
        <f aca="false">COUNTBLANK(C119:C124)</f>
        <v>6</v>
      </c>
      <c r="C125" s="22" t="n">
        <f aca="false">SUM(D119:D124)</f>
        <v>0</v>
      </c>
      <c r="D125" s="10"/>
      <c r="H125" s="8" t="s">
        <v>315</v>
      </c>
      <c r="I125" s="9"/>
      <c r="J125" s="10" t="n">
        <f aca="false">COUNTIF(I125,"habit")</f>
        <v>0</v>
      </c>
    </row>
    <row r="126" customFormat="false" ht="15.75" hidden="false" customHeight="true" outlineLevel="0" collapsed="false">
      <c r="B126" s="3" t="s">
        <v>316</v>
      </c>
      <c r="C126" s="3"/>
      <c r="D126" s="10"/>
      <c r="H126" s="8" t="s">
        <v>317</v>
      </c>
      <c r="I126" s="9"/>
      <c r="J126" s="10" t="n">
        <f aca="false">COUNTIF(I126,"early")</f>
        <v>0</v>
      </c>
    </row>
    <row r="127" customFormat="false" ht="15" hidden="false" customHeight="false" outlineLevel="0" collapsed="false">
      <c r="B127" s="8" t="s">
        <v>318</v>
      </c>
      <c r="C127" s="9"/>
      <c r="D127" s="10" t="n">
        <f aca="false">COUNTIF(C127,"children")</f>
        <v>0</v>
      </c>
      <c r="H127" s="8" t="s">
        <v>319</v>
      </c>
      <c r="I127" s="9"/>
      <c r="J127" s="10" t="n">
        <f aca="false">COUNTIF(I127,"late")</f>
        <v>0</v>
      </c>
    </row>
    <row r="128" customFormat="false" ht="15" hidden="false" customHeight="false" outlineLevel="0" collapsed="false">
      <c r="B128" s="8" t="s">
        <v>320</v>
      </c>
      <c r="C128" s="9"/>
      <c r="D128" s="10" t="n">
        <f aca="false">COUNTIF(C128,"teeth")</f>
        <v>0</v>
      </c>
      <c r="H128" s="8" t="s">
        <v>321</v>
      </c>
      <c r="I128" s="9"/>
      <c r="J128" s="10" t="n">
        <f aca="false">COUNTIF(I128,"every day")</f>
        <v>0</v>
      </c>
    </row>
    <row r="129" customFormat="false" ht="15" hidden="false" customHeight="false" outlineLevel="0" collapsed="false">
      <c r="B129" s="8" t="s">
        <v>322</v>
      </c>
      <c r="C129" s="9"/>
      <c r="D129" s="10" t="n">
        <f aca="false">COUNTIF(C129,"men")</f>
        <v>0</v>
      </c>
      <c r="H129" s="8" t="s">
        <v>323</v>
      </c>
      <c r="I129" s="9"/>
      <c r="J129" s="10" t="n">
        <f aca="false">COUNTIF(I129,"be late")</f>
        <v>0</v>
      </c>
    </row>
    <row r="130" customFormat="false" ht="15" hidden="false" customHeight="false" outlineLevel="0" collapsed="false">
      <c r="B130" s="8" t="s">
        <v>324</v>
      </c>
      <c r="C130" s="9"/>
      <c r="D130" s="10" t="n">
        <f aca="false">COUNTIF(C130,"women")</f>
        <v>0</v>
      </c>
      <c r="H130" s="8" t="s">
        <v>325</v>
      </c>
      <c r="I130" s="9"/>
      <c r="J130" s="10" t="n">
        <f aca="false">COUNTIF(I130,"once a week")</f>
        <v>0</v>
      </c>
    </row>
    <row r="131" customFormat="false" ht="15.75" hidden="false" customHeight="false" outlineLevel="0" collapsed="false">
      <c r="B131" s="8" t="s">
        <v>326</v>
      </c>
      <c r="C131" s="9"/>
      <c r="D131" s="10" t="n">
        <f aca="false">COUNTIF(C131,"feet")</f>
        <v>0</v>
      </c>
      <c r="H131" s="6" t="n">
        <f aca="false">COUNTBLANK(I114:I130)</f>
        <v>17</v>
      </c>
      <c r="I131" s="14" t="n">
        <f aca="false">SUM(J114:J130)</f>
        <v>0</v>
      </c>
    </row>
    <row r="132" customFormat="false" ht="15" hidden="false" customHeight="false" outlineLevel="0" collapsed="false">
      <c r="B132" s="8" t="s">
        <v>327</v>
      </c>
      <c r="C132" s="9"/>
      <c r="D132" s="10" t="n">
        <f aca="false">COUNTIF(C132,"people")</f>
        <v>0</v>
      </c>
    </row>
    <row r="133" customFormat="false" ht="15.75" hidden="false" customHeight="false" outlineLevel="0" collapsed="false">
      <c r="B133" s="6" t="n">
        <f aca="false">COUNTBLANK(C127:C132)</f>
        <v>6</v>
      </c>
      <c r="C133" s="14" t="n">
        <f aca="false">SUM(D127:D132)</f>
        <v>0</v>
      </c>
      <c r="D133" s="10"/>
    </row>
  </sheetData>
  <mergeCells count="22">
    <mergeCell ref="B2:C2"/>
    <mergeCell ref="E2:F2"/>
    <mergeCell ref="B12:C12"/>
    <mergeCell ref="B22:C22"/>
    <mergeCell ref="E25:F25"/>
    <mergeCell ref="H25:I25"/>
    <mergeCell ref="B32:C32"/>
    <mergeCell ref="B42:C42"/>
    <mergeCell ref="E50:F50"/>
    <mergeCell ref="B52:C52"/>
    <mergeCell ref="K52:L53"/>
    <mergeCell ref="B61:C61"/>
    <mergeCell ref="H62:I63"/>
    <mergeCell ref="E63:F64"/>
    <mergeCell ref="B76:C76"/>
    <mergeCell ref="B82:C82"/>
    <mergeCell ref="E82:F82"/>
    <mergeCell ref="H97:I98"/>
    <mergeCell ref="H112:I113"/>
    <mergeCell ref="B116:C117"/>
    <mergeCell ref="B118:C118"/>
    <mergeCell ref="B126:C12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3.8" zeroHeight="false" outlineLevelRow="0" outlineLevelCol="0"/>
  <cols>
    <col collapsed="false" customWidth="true" hidden="false" outlineLevel="0" max="1" min="1" style="0" width="12.57"/>
    <col collapsed="false" customWidth="true" hidden="false" outlineLevel="0" max="3" min="2" style="0" width="15.53"/>
    <col collapsed="false" customWidth="true" hidden="false" outlineLevel="0" max="4" min="4" style="0" width="6.12"/>
    <col collapsed="false" customWidth="true" hidden="false" outlineLevel="0" max="5" min="5" style="23" width="5.51"/>
    <col collapsed="false" customWidth="true" hidden="false" outlineLevel="0" max="6" min="6" style="0" width="14.99"/>
    <col collapsed="false" customWidth="true" hidden="false" outlineLevel="0" max="8" min="7" style="0" width="15.53"/>
    <col collapsed="false" customWidth="true" hidden="false" outlineLevel="0" max="10" min="9" style="0" width="6.73"/>
    <col collapsed="false" customWidth="true" hidden="false" outlineLevel="0" max="14" min="11" style="0" width="15.53"/>
    <col collapsed="false" customWidth="true" hidden="false" outlineLevel="0" max="15" min="15" style="0" width="20.14"/>
    <col collapsed="false" customWidth="true" hidden="false" outlineLevel="0" max="1025" min="16" style="0" width="8.57"/>
  </cols>
  <sheetData>
    <row r="1" customFormat="false" ht="17.35" hidden="false" customHeight="false" outlineLevel="0" collapsed="false">
      <c r="A1" s="24" t="s">
        <v>328</v>
      </c>
      <c r="B1" s="24" t="s">
        <v>329</v>
      </c>
      <c r="C1" s="24" t="s">
        <v>330</v>
      </c>
      <c r="D1" s="25"/>
      <c r="E1" s="25"/>
      <c r="F1" s="24" t="s">
        <v>328</v>
      </c>
      <c r="G1" s="24" t="s">
        <v>329</v>
      </c>
      <c r="H1" s="24" t="s">
        <v>330</v>
      </c>
      <c r="I1" s="26"/>
      <c r="J1" s="26"/>
      <c r="K1" s="27"/>
      <c r="O1" s="28"/>
    </row>
    <row r="2" customFormat="false" ht="17.35" hidden="false" customHeight="false" outlineLevel="0" collapsed="false">
      <c r="A2" s="29" t="s">
        <v>331</v>
      </c>
      <c r="B2" s="30"/>
      <c r="C2" s="31"/>
      <c r="D2" s="26" t="n">
        <f aca="false">COUNTIF(B2,"was/were")</f>
        <v>0</v>
      </c>
      <c r="E2" s="26" t="n">
        <f aca="false">COUNTIF(C2,"been")</f>
        <v>0</v>
      </c>
      <c r="F2" s="29" t="s">
        <v>332</v>
      </c>
      <c r="G2" s="32"/>
      <c r="H2" s="32"/>
      <c r="I2" s="26" t="n">
        <f aca="false">COUNTIF(G2,"sang")</f>
        <v>0</v>
      </c>
      <c r="J2" s="26" t="n">
        <f aca="false">COUNTIF(H2,"sung")</f>
        <v>0</v>
      </c>
      <c r="K2" s="27"/>
      <c r="O2" s="28"/>
    </row>
    <row r="3" customFormat="false" ht="17.35" hidden="false" customHeight="false" outlineLevel="0" collapsed="false">
      <c r="A3" s="33" t="s">
        <v>333</v>
      </c>
      <c r="B3" s="34"/>
      <c r="C3" s="34"/>
      <c r="D3" s="26" t="n">
        <f aca="false">COUNTIF(B3,"became")</f>
        <v>0</v>
      </c>
      <c r="E3" s="26" t="n">
        <f aca="false">COUNTIF(C3,"become")</f>
        <v>0</v>
      </c>
      <c r="F3" s="33" t="s">
        <v>334</v>
      </c>
      <c r="G3" s="35"/>
      <c r="H3" s="35"/>
      <c r="I3" s="26" t="n">
        <f aca="false">COUNTIF(G3,"sat")</f>
        <v>0</v>
      </c>
      <c r="J3" s="26" t="n">
        <f aca="false">COUNTIF(H3,"sat")</f>
        <v>0</v>
      </c>
      <c r="K3" s="27"/>
      <c r="O3" s="28"/>
    </row>
    <row r="4" customFormat="false" ht="17.35" hidden="false" customHeight="false" outlineLevel="0" collapsed="false">
      <c r="A4" s="29" t="s">
        <v>335</v>
      </c>
      <c r="B4" s="31"/>
      <c r="C4" s="31"/>
      <c r="D4" s="26" t="n">
        <f aca="false">COUNTIF(B4,"broke")</f>
        <v>0</v>
      </c>
      <c r="E4" s="26" t="n">
        <f aca="false">COUNTIF(C4,"broken")</f>
        <v>0</v>
      </c>
      <c r="F4" s="29" t="s">
        <v>336</v>
      </c>
      <c r="G4" s="32"/>
      <c r="H4" s="32"/>
      <c r="I4" s="26" t="n">
        <f aca="false">COUNTIF(G4,"slept")</f>
        <v>0</v>
      </c>
      <c r="J4" s="26" t="n">
        <f aca="false">COUNTIF(H4,"slept")</f>
        <v>0</v>
      </c>
      <c r="K4" s="27"/>
      <c r="O4" s="28"/>
    </row>
    <row r="5" customFormat="false" ht="17.35" hidden="false" customHeight="false" outlineLevel="0" collapsed="false">
      <c r="A5" s="33" t="s">
        <v>337</v>
      </c>
      <c r="B5" s="34"/>
      <c r="C5" s="34"/>
      <c r="D5" s="26" t="n">
        <f aca="false">COUNTIF(B5,"brought")</f>
        <v>0</v>
      </c>
      <c r="E5" s="26" t="n">
        <f aca="false">COUNTIF(C5,"brought")</f>
        <v>0</v>
      </c>
      <c r="F5" s="33" t="s">
        <v>338</v>
      </c>
      <c r="G5" s="35"/>
      <c r="H5" s="35"/>
      <c r="I5" s="26" t="n">
        <f aca="false">COUNTIF(G5,"spoke")</f>
        <v>0</v>
      </c>
      <c r="J5" s="26" t="n">
        <f aca="false">COUNTIF(H5,"spoken")</f>
        <v>0</v>
      </c>
      <c r="K5" s="27"/>
      <c r="O5" s="28"/>
    </row>
    <row r="6" customFormat="false" ht="17.35" hidden="false" customHeight="false" outlineLevel="0" collapsed="false">
      <c r="A6" s="29" t="s">
        <v>339</v>
      </c>
      <c r="B6" s="31"/>
      <c r="C6" s="31"/>
      <c r="D6" s="26" t="n">
        <f aca="false">COUNTIF(B6,"bought")</f>
        <v>0</v>
      </c>
      <c r="E6" s="26" t="n">
        <f aca="false">COUNTIF(C6,"bought")</f>
        <v>0</v>
      </c>
      <c r="F6" s="29" t="s">
        <v>340</v>
      </c>
      <c r="G6" s="32"/>
      <c r="H6" s="32"/>
      <c r="I6" s="26" t="n">
        <f aca="false">COUNTIF(G6,"spent")</f>
        <v>0</v>
      </c>
      <c r="J6" s="26" t="n">
        <f aca="false">COUNTIF(H6,"spent")</f>
        <v>0</v>
      </c>
      <c r="K6" s="27"/>
      <c r="O6" s="28"/>
    </row>
    <row r="7" customFormat="false" ht="17.35" hidden="false" customHeight="false" outlineLevel="0" collapsed="false">
      <c r="A7" s="33" t="s">
        <v>341</v>
      </c>
      <c r="B7" s="34"/>
      <c r="C7" s="34"/>
      <c r="D7" s="26" t="n">
        <f aca="false">COUNTIF(B7,"came")</f>
        <v>0</v>
      </c>
      <c r="E7" s="26" t="n">
        <f aca="false">COUNTIF(C7,"come")</f>
        <v>0</v>
      </c>
      <c r="F7" s="33" t="s">
        <v>342</v>
      </c>
      <c r="G7" s="35"/>
      <c r="H7" s="35"/>
      <c r="I7" s="26" t="n">
        <f aca="false">COUNTIF(G7,"stood")</f>
        <v>0</v>
      </c>
      <c r="J7" s="26" t="n">
        <f aca="false">COUNTIF(H7,"stood")</f>
        <v>0</v>
      </c>
      <c r="K7" s="27"/>
      <c r="O7" s="28"/>
    </row>
    <row r="8" customFormat="false" ht="17.35" hidden="false" customHeight="false" outlineLevel="0" collapsed="false">
      <c r="A8" s="29" t="s">
        <v>343</v>
      </c>
      <c r="B8" s="31"/>
      <c r="C8" s="31"/>
      <c r="D8" s="26" t="n">
        <f aca="false">COUNTIF(B8,"did")</f>
        <v>0</v>
      </c>
      <c r="E8" s="26" t="n">
        <f aca="false">COUNTIF(C8,"done")</f>
        <v>0</v>
      </c>
      <c r="F8" s="29" t="s">
        <v>344</v>
      </c>
      <c r="G8" s="32"/>
      <c r="H8" s="32"/>
      <c r="I8" s="26" t="n">
        <f aca="false">COUNTIF(G8,"stole")</f>
        <v>0</v>
      </c>
      <c r="J8" s="26" t="n">
        <f aca="false">COUNTIF(H8,"stolen")</f>
        <v>0</v>
      </c>
      <c r="K8" s="27"/>
      <c r="O8" s="28"/>
    </row>
    <row r="9" customFormat="false" ht="17.35" hidden="false" customHeight="false" outlineLevel="0" collapsed="false">
      <c r="A9" s="33" t="s">
        <v>345</v>
      </c>
      <c r="B9" s="34"/>
      <c r="C9" s="34"/>
      <c r="D9" s="26" t="n">
        <f aca="false">COUNTIF(B9,"drank")</f>
        <v>0</v>
      </c>
      <c r="E9" s="26" t="n">
        <f aca="false">COUNTIF(C9,"drunk")</f>
        <v>0</v>
      </c>
      <c r="F9" s="33" t="s">
        <v>346</v>
      </c>
      <c r="G9" s="36"/>
      <c r="H9" s="35"/>
      <c r="I9" s="26" t="n">
        <f aca="false">COUNTIF(G9,"swam")</f>
        <v>0</v>
      </c>
      <c r="J9" s="26" t="n">
        <f aca="false">COUNTIF(H9,"swum")</f>
        <v>0</v>
      </c>
      <c r="K9" s="27"/>
      <c r="O9" s="28"/>
    </row>
    <row r="10" customFormat="false" ht="17.35" hidden="false" customHeight="false" outlineLevel="0" collapsed="false">
      <c r="A10" s="29" t="s">
        <v>347</v>
      </c>
      <c r="B10" s="30"/>
      <c r="C10" s="31"/>
      <c r="D10" s="26" t="n">
        <f aca="false">COUNTIF(B10,"drove")</f>
        <v>0</v>
      </c>
      <c r="E10" s="26" t="n">
        <f aca="false">COUNTIF(C10,"driven")</f>
        <v>0</v>
      </c>
      <c r="F10" s="29" t="s">
        <v>348</v>
      </c>
      <c r="G10" s="32"/>
      <c r="H10" s="32"/>
      <c r="I10" s="26" t="n">
        <f aca="false">COUNTIF(G10,"took")</f>
        <v>0</v>
      </c>
      <c r="J10" s="26" t="n">
        <f aca="false">COUNTIF(H10,"taken")</f>
        <v>0</v>
      </c>
      <c r="K10" s="27"/>
      <c r="O10" s="28"/>
    </row>
    <row r="11" customFormat="false" ht="17.35" hidden="false" customHeight="false" outlineLevel="0" collapsed="false">
      <c r="A11" s="33" t="s">
        <v>349</v>
      </c>
      <c r="B11" s="30"/>
      <c r="C11" s="34"/>
      <c r="D11" s="26" t="n">
        <f aca="false">COUNTIF(B11,"ate")</f>
        <v>0</v>
      </c>
      <c r="E11" s="26" t="n">
        <f aca="false">COUNTIF(C11,"eaten")</f>
        <v>0</v>
      </c>
      <c r="F11" s="33" t="s">
        <v>350</v>
      </c>
      <c r="G11" s="35"/>
      <c r="H11" s="35"/>
      <c r="I11" s="26" t="n">
        <f aca="false">COUNTIF(G11,"taught")</f>
        <v>0</v>
      </c>
      <c r="J11" s="26" t="n">
        <f aca="false">COUNTIF(H11,"taught")</f>
        <v>0</v>
      </c>
      <c r="K11" s="27"/>
      <c r="O11" s="28"/>
    </row>
    <row r="12" customFormat="false" ht="17.35" hidden="false" customHeight="false" outlineLevel="0" collapsed="false">
      <c r="A12" s="29" t="s">
        <v>351</v>
      </c>
      <c r="B12" s="31"/>
      <c r="C12" s="30"/>
      <c r="D12" s="26" t="n">
        <f aca="false">COUNTIF(B12,"fell")</f>
        <v>0</v>
      </c>
      <c r="E12" s="26" t="n">
        <f aca="false">COUNTIF(C12,"fallen")</f>
        <v>0</v>
      </c>
      <c r="F12" s="29" t="s">
        <v>352</v>
      </c>
      <c r="G12" s="32"/>
      <c r="H12" s="32"/>
      <c r="I12" s="26" t="n">
        <f aca="false">COUNTIF(G12,"thought")</f>
        <v>0</v>
      </c>
      <c r="J12" s="26" t="n">
        <f aca="false">COUNTIF(H12,"thought")</f>
        <v>0</v>
      </c>
      <c r="K12" s="27"/>
      <c r="O12" s="28"/>
    </row>
    <row r="13" customFormat="false" ht="17.35" hidden="false" customHeight="false" outlineLevel="0" collapsed="false">
      <c r="A13" s="33" t="s">
        <v>353</v>
      </c>
      <c r="B13" s="34"/>
      <c r="C13" s="30"/>
      <c r="D13" s="26" t="n">
        <f aca="false">COUNTIF(B13,"forgot")</f>
        <v>0</v>
      </c>
      <c r="E13" s="26" t="n">
        <f aca="false">COUNTIF(C13,"forgotten")</f>
        <v>0</v>
      </c>
      <c r="F13" s="33" t="s">
        <v>354</v>
      </c>
      <c r="G13" s="35"/>
      <c r="H13" s="35"/>
      <c r="I13" s="26" t="n">
        <f aca="false">COUNTIF(G13,"understood")</f>
        <v>0</v>
      </c>
      <c r="J13" s="26" t="n">
        <f aca="false">COUNTIF(H13,"understood")</f>
        <v>0</v>
      </c>
      <c r="K13" s="27"/>
      <c r="O13" s="28"/>
    </row>
    <row r="14" customFormat="false" ht="17.35" hidden="false" customHeight="false" outlineLevel="0" collapsed="false">
      <c r="A14" s="29" t="s">
        <v>355</v>
      </c>
      <c r="B14" s="30"/>
      <c r="C14" s="31"/>
      <c r="D14" s="26" t="n">
        <f aca="false">COUNTIF(B14,"forgave")</f>
        <v>0</v>
      </c>
      <c r="E14" s="26" t="n">
        <f aca="false">COUNTIF(C14,"forgiven")</f>
        <v>0</v>
      </c>
      <c r="F14" s="29" t="s">
        <v>356</v>
      </c>
      <c r="G14" s="32"/>
      <c r="H14" s="32"/>
      <c r="I14" s="26" t="n">
        <f aca="false">COUNTIF(G14,"woke")</f>
        <v>0</v>
      </c>
      <c r="J14" s="26" t="n">
        <f aca="false">COUNTIF(H14,"woken")</f>
        <v>0</v>
      </c>
      <c r="K14" s="27"/>
      <c r="O14" s="28"/>
    </row>
    <row r="15" customFormat="false" ht="17.35" hidden="false" customHeight="false" outlineLevel="0" collapsed="false">
      <c r="A15" s="33" t="s">
        <v>357</v>
      </c>
      <c r="B15" s="34"/>
      <c r="C15" s="34"/>
      <c r="D15" s="26" t="n">
        <f aca="false">COUNTIF(B15,"got")</f>
        <v>0</v>
      </c>
      <c r="E15" s="26" t="n">
        <f aca="false">COUNTIF(C15,"got")</f>
        <v>0</v>
      </c>
      <c r="F15" s="33" t="s">
        <v>358</v>
      </c>
      <c r="G15" s="35"/>
      <c r="H15" s="35"/>
      <c r="I15" s="26" t="n">
        <f aca="false">COUNTIF(G15,"won")</f>
        <v>0</v>
      </c>
      <c r="J15" s="26" t="n">
        <f aca="false">COUNTIF(H15,"won")</f>
        <v>0</v>
      </c>
      <c r="K15" s="27"/>
      <c r="O15" s="28"/>
    </row>
    <row r="16" customFormat="false" ht="17.35" hidden="false" customHeight="false" outlineLevel="0" collapsed="false">
      <c r="A16" s="29" t="s">
        <v>359</v>
      </c>
      <c r="B16" s="30"/>
      <c r="C16" s="31"/>
      <c r="D16" s="26" t="n">
        <f aca="false">COUNTIF(B16,"gave")</f>
        <v>0</v>
      </c>
      <c r="E16" s="26" t="n">
        <f aca="false">COUNTIF(C16,"given")</f>
        <v>0</v>
      </c>
      <c r="F16" s="29" t="s">
        <v>360</v>
      </c>
      <c r="G16" s="32"/>
      <c r="H16" s="32"/>
      <c r="I16" s="26" t="n">
        <f aca="false">COUNTIF(G16,"wrote")</f>
        <v>0</v>
      </c>
      <c r="J16" s="26" t="n">
        <f aca="false">COUNTIF(H16,"written")</f>
        <v>0</v>
      </c>
      <c r="K16" s="27"/>
      <c r="O16" s="28"/>
    </row>
    <row r="17" customFormat="false" ht="17.35" hidden="false" customHeight="false" outlineLevel="0" collapsed="false">
      <c r="A17" s="33" t="s">
        <v>361</v>
      </c>
      <c r="B17" s="34"/>
      <c r="C17" s="34"/>
      <c r="D17" s="26" t="n">
        <f aca="false">COUNTIF(B17,"went")</f>
        <v>0</v>
      </c>
      <c r="E17" s="26" t="n">
        <f aca="false">COUNTIF(C17,"gone")</f>
        <v>0</v>
      </c>
      <c r="F17" s="33" t="s">
        <v>362</v>
      </c>
      <c r="G17" s="35"/>
      <c r="H17" s="35"/>
      <c r="I17" s="26" t="n">
        <f aca="false">COUNTIF(G17,"chose")</f>
        <v>0</v>
      </c>
      <c r="J17" s="26" t="n">
        <f aca="false">COUNTIF(H17,"chosen")</f>
        <v>0</v>
      </c>
      <c r="K17" s="27"/>
      <c r="O17" s="28"/>
    </row>
    <row r="18" customFormat="false" ht="17.35" hidden="false" customHeight="false" outlineLevel="0" collapsed="false">
      <c r="A18" s="29" t="s">
        <v>363</v>
      </c>
      <c r="B18" s="31"/>
      <c r="C18" s="31"/>
      <c r="D18" s="26" t="n">
        <f aca="false">COUNTIF(B18,"had")</f>
        <v>0</v>
      </c>
      <c r="E18" s="26" t="n">
        <f aca="false">COUNTIF(C18,"had")</f>
        <v>0</v>
      </c>
      <c r="F18" s="29" t="s">
        <v>364</v>
      </c>
      <c r="G18" s="32"/>
      <c r="H18" s="32"/>
      <c r="I18" s="26" t="n">
        <f aca="false">COUNTIF(G18,"cut")</f>
        <v>0</v>
      </c>
      <c r="J18" s="26" t="n">
        <f aca="false">COUNTIF(H18,"cut")</f>
        <v>0</v>
      </c>
      <c r="K18" s="28"/>
      <c r="O18" s="28"/>
    </row>
    <row r="19" customFormat="false" ht="19.7" hidden="false" customHeight="false" outlineLevel="0" collapsed="false">
      <c r="A19" s="33" t="s">
        <v>365</v>
      </c>
      <c r="B19" s="34"/>
      <c r="C19" s="34"/>
      <c r="D19" s="26" t="n">
        <f aca="false">COUNTIF(B19,"kept")</f>
        <v>0</v>
      </c>
      <c r="E19" s="26" t="n">
        <f aca="false">COUNTIF(C19,"kept")</f>
        <v>0</v>
      </c>
      <c r="F19" s="33" t="s">
        <v>366</v>
      </c>
      <c r="G19" s="37"/>
      <c r="H19" s="37"/>
      <c r="I19" s="26" t="n">
        <f aca="false">COUNTIF(G19,"found")</f>
        <v>0</v>
      </c>
      <c r="J19" s="26" t="n">
        <f aca="false">COUNTIF(H19,"found")</f>
        <v>0</v>
      </c>
      <c r="O19" s="28"/>
    </row>
    <row r="20" customFormat="false" ht="19.7" hidden="false" customHeight="false" outlineLevel="0" collapsed="false">
      <c r="A20" s="29" t="s">
        <v>367</v>
      </c>
      <c r="B20" s="31"/>
      <c r="C20" s="30"/>
      <c r="D20" s="26" t="n">
        <f aca="false">COUNTIF(B20,"knew")</f>
        <v>0</v>
      </c>
      <c r="E20" s="26" t="n">
        <f aca="false">COUNTIF(C20,"known")</f>
        <v>0</v>
      </c>
      <c r="F20" s="29" t="s">
        <v>368</v>
      </c>
      <c r="G20" s="38"/>
      <c r="H20" s="39"/>
      <c r="I20" s="26" t="n">
        <f aca="false">COUNTIF(G20,"began")</f>
        <v>0</v>
      </c>
      <c r="J20" s="26" t="n">
        <f aca="false">COUNTIF(H20,"begun")</f>
        <v>0</v>
      </c>
      <c r="O20" s="28"/>
    </row>
    <row r="21" customFormat="false" ht="19.7" hidden="false" customHeight="false" outlineLevel="0" collapsed="false">
      <c r="A21" s="33" t="s">
        <v>369</v>
      </c>
      <c r="B21" s="34"/>
      <c r="C21" s="34"/>
      <c r="D21" s="26" t="n">
        <f aca="false">COUNTIF(B21,"left")</f>
        <v>0</v>
      </c>
      <c r="E21" s="26" t="n">
        <f aca="false">COUNTIF(C21,"left")</f>
        <v>0</v>
      </c>
      <c r="F21" s="33" t="s">
        <v>370</v>
      </c>
      <c r="G21" s="37"/>
      <c r="H21" s="37"/>
      <c r="I21" s="26" t="n">
        <f aca="false">COUNTIF(G21,"built")</f>
        <v>0</v>
      </c>
      <c r="J21" s="26" t="n">
        <f aca="false">COUNTIF(H21,"built")</f>
        <v>0</v>
      </c>
      <c r="O21" s="28"/>
    </row>
    <row r="22" customFormat="false" ht="19.7" hidden="false" customHeight="false" outlineLevel="0" collapsed="false">
      <c r="A22" s="29" t="s">
        <v>371</v>
      </c>
      <c r="B22" s="31"/>
      <c r="C22" s="31"/>
      <c r="D22" s="26" t="n">
        <f aca="false">COUNTIF(B22,"let")</f>
        <v>0</v>
      </c>
      <c r="E22" s="26" t="n">
        <f aca="false">COUNTIF(C22,"let")</f>
        <v>0</v>
      </c>
      <c r="F22" s="29" t="s">
        <v>372</v>
      </c>
      <c r="G22" s="38"/>
      <c r="H22" s="39"/>
      <c r="I22" s="26" t="n">
        <f aca="false">COUNTIF(G22,"rode")</f>
        <v>0</v>
      </c>
      <c r="J22" s="26" t="n">
        <f aca="false">COUNTIF(H22,"ridden")</f>
        <v>0</v>
      </c>
      <c r="O22" s="28"/>
    </row>
    <row r="23" customFormat="false" ht="19.7" hidden="false" customHeight="false" outlineLevel="0" collapsed="false">
      <c r="A23" s="33" t="s">
        <v>373</v>
      </c>
      <c r="B23" s="34"/>
      <c r="C23" s="34"/>
      <c r="D23" s="26" t="n">
        <f aca="false">COUNTIF(B23,"lost")</f>
        <v>0</v>
      </c>
      <c r="E23" s="26" t="n">
        <f aca="false">COUNTIF(C23,"lost")</f>
        <v>0</v>
      </c>
      <c r="F23" s="33" t="s">
        <v>374</v>
      </c>
      <c r="G23" s="37"/>
      <c r="H23" s="37"/>
      <c r="I23" s="26" t="n">
        <f aca="false">COUNTIF(G23,"sent")</f>
        <v>0</v>
      </c>
      <c r="J23" s="26" t="n">
        <f aca="false">COUNTIF(H23,"sent")</f>
        <v>0</v>
      </c>
      <c r="O23" s="28"/>
    </row>
    <row r="24" customFormat="false" ht="19.7" hidden="false" customHeight="false" outlineLevel="0" collapsed="false">
      <c r="A24" s="29" t="s">
        <v>375</v>
      </c>
      <c r="B24" s="31"/>
      <c r="C24" s="31"/>
      <c r="D24" s="26" t="n">
        <f aca="false">COUNTIF(B24,"made")</f>
        <v>0</v>
      </c>
      <c r="E24" s="26" t="n">
        <f aca="false">COUNTIF(C24,"made")</f>
        <v>0</v>
      </c>
      <c r="F24" s="29" t="s">
        <v>376</v>
      </c>
      <c r="G24" s="38"/>
      <c r="H24" s="39"/>
      <c r="I24" s="26" t="n">
        <f aca="false">COUNTIF(G24,"flew")</f>
        <v>0</v>
      </c>
      <c r="J24" s="26" t="n">
        <f aca="false">COUNTIF(H24,"flown")</f>
        <v>0</v>
      </c>
      <c r="O24" s="28"/>
    </row>
    <row r="25" customFormat="false" ht="19.7" hidden="false" customHeight="false" outlineLevel="0" collapsed="false">
      <c r="A25" s="33" t="s">
        <v>377</v>
      </c>
      <c r="B25" s="34"/>
      <c r="C25" s="34"/>
      <c r="D25" s="26" t="n">
        <f aca="false">COUNTIF(B25,"meant")</f>
        <v>0</v>
      </c>
      <c r="E25" s="26" t="n">
        <f aca="false">COUNTIF(C25,"meant")</f>
        <v>0</v>
      </c>
      <c r="F25" s="33" t="s">
        <v>378</v>
      </c>
      <c r="G25" s="38"/>
      <c r="H25" s="37"/>
      <c r="I25" s="26" t="n">
        <f aca="false">COUNTIF(G25,"ran")</f>
        <v>0</v>
      </c>
      <c r="J25" s="26" t="n">
        <f aca="false">COUNTIF(H25,"run")</f>
        <v>0</v>
      </c>
      <c r="O25" s="28"/>
    </row>
    <row r="26" customFormat="false" ht="19.7" hidden="false" customHeight="false" outlineLevel="0" collapsed="false">
      <c r="A26" s="29" t="s">
        <v>379</v>
      </c>
      <c r="B26" s="31"/>
      <c r="C26" s="31"/>
      <c r="D26" s="26" t="n">
        <f aca="false">COUNTIF(B26,"met")</f>
        <v>0</v>
      </c>
      <c r="E26" s="26" t="n">
        <f aca="false">COUNTIF(C26,"met")</f>
        <v>0</v>
      </c>
      <c r="F26" s="40" t="s">
        <v>380</v>
      </c>
      <c r="G26" s="39"/>
      <c r="H26" s="39"/>
      <c r="I26" s="26" t="n">
        <f aca="false">COUNTIF(G26,"felt")</f>
        <v>0</v>
      </c>
      <c r="J26" s="26" t="n">
        <f aca="false">COUNTIF(H26,"felt")</f>
        <v>0</v>
      </c>
      <c r="O26" s="28"/>
    </row>
    <row r="27" customFormat="false" ht="17.35" hidden="false" customHeight="false" outlineLevel="0" collapsed="false">
      <c r="A27" s="33" t="s">
        <v>381</v>
      </c>
      <c r="B27" s="34"/>
      <c r="C27" s="34"/>
      <c r="D27" s="26" t="n">
        <f aca="false">COUNTIF(B27,"paid")</f>
        <v>0</v>
      </c>
      <c r="E27" s="26" t="n">
        <f aca="false">COUNTIF(C27,"paid")</f>
        <v>0</v>
      </c>
      <c r="J27" s="0" t="n">
        <f aca="false">SUM(I2:J26)</f>
        <v>0</v>
      </c>
      <c r="O27" s="28"/>
    </row>
    <row r="28" customFormat="false" ht="17.35" hidden="false" customHeight="false" outlineLevel="0" collapsed="false">
      <c r="A28" s="29" t="s">
        <v>382</v>
      </c>
      <c r="B28" s="31"/>
      <c r="C28" s="31"/>
      <c r="D28" s="26" t="n">
        <f aca="false">COUNTIF(B28,"put")</f>
        <v>0</v>
      </c>
      <c r="E28" s="26" t="n">
        <f aca="false">COUNTIF(C28,"put")</f>
        <v>0</v>
      </c>
      <c r="O28" s="28"/>
    </row>
    <row r="29" customFormat="false" ht="17.35" hidden="false" customHeight="false" outlineLevel="0" collapsed="false">
      <c r="A29" s="33" t="s">
        <v>383</v>
      </c>
      <c r="B29" s="34"/>
      <c r="C29" s="34"/>
      <c r="D29" s="26" t="n">
        <f aca="false">COUNTIF(B29,"read")</f>
        <v>0</v>
      </c>
      <c r="E29" s="26" t="n">
        <f aca="false">COUNTIF(C29,"read")</f>
        <v>0</v>
      </c>
      <c r="G29" s="2" t="s">
        <v>0</v>
      </c>
      <c r="O29" s="28"/>
    </row>
    <row r="30" customFormat="false" ht="17.35" hidden="false" customHeight="false" outlineLevel="0" collapsed="false">
      <c r="A30" s="29" t="s">
        <v>384</v>
      </c>
      <c r="B30" s="31"/>
      <c r="C30" s="31"/>
      <c r="D30" s="26" t="n">
        <f aca="false">COUNTIF(B30,"said")</f>
        <v>0</v>
      </c>
      <c r="E30" s="26" t="n">
        <f aca="false">COUNTIF(C30,"said")</f>
        <v>0</v>
      </c>
      <c r="G30" s="4" t="s">
        <v>385</v>
      </c>
      <c r="H30" s="7" t="s">
        <v>386</v>
      </c>
      <c r="O30" s="28"/>
    </row>
    <row r="31" customFormat="false" ht="17.35" hidden="false" customHeight="false" outlineLevel="0" collapsed="false">
      <c r="A31" s="33" t="s">
        <v>387</v>
      </c>
      <c r="B31" s="34"/>
      <c r="C31" s="34"/>
      <c r="D31" s="26" t="n">
        <f aca="false">COUNTIF(B31,"saw")</f>
        <v>0</v>
      </c>
      <c r="E31" s="26" t="n">
        <f aca="false">COUNTIF(C31,"seen")</f>
        <v>0</v>
      </c>
      <c r="G31" s="11" t="s">
        <v>11</v>
      </c>
      <c r="H31" s="6" t="n">
        <f aca="false">SUM(E34+J27)</f>
        <v>0</v>
      </c>
      <c r="O31" s="28"/>
    </row>
    <row r="32" customFormat="false" ht="17.35" hidden="false" customHeight="false" outlineLevel="0" collapsed="false">
      <c r="A32" s="29" t="s">
        <v>388</v>
      </c>
      <c r="B32" s="31"/>
      <c r="C32" s="31"/>
      <c r="D32" s="26" t="n">
        <f aca="false">COUNTIF(B32,"sold")</f>
        <v>0</v>
      </c>
      <c r="E32" s="26" t="n">
        <f aca="false">COUNTIF(C32,"sold")</f>
        <v>0</v>
      </c>
      <c r="G32" s="11" t="s">
        <v>15</v>
      </c>
      <c r="H32" s="6" t="n">
        <f aca="false">114-H31</f>
        <v>114</v>
      </c>
      <c r="O32" s="28"/>
    </row>
    <row r="33" customFormat="false" ht="17.35" hidden="false" customHeight="false" outlineLevel="0" collapsed="false">
      <c r="A33" s="33" t="s">
        <v>389</v>
      </c>
      <c r="B33" s="34"/>
      <c r="C33" s="34"/>
      <c r="D33" s="26" t="n">
        <f aca="false">COUNTIF(B33,"told")</f>
        <v>0</v>
      </c>
      <c r="E33" s="26" t="n">
        <f aca="false">COUNTIF(C33,"told")</f>
        <v>0</v>
      </c>
      <c r="G33" s="11" t="s">
        <v>19</v>
      </c>
      <c r="H33" s="12" t="n">
        <f aca="false">H31/114</f>
        <v>0</v>
      </c>
      <c r="O33" s="28"/>
    </row>
    <row r="34" customFormat="false" ht="17.35" hidden="false" customHeight="false" outlineLevel="0" collapsed="false">
      <c r="D34" s="28"/>
      <c r="E34" s="26" t="n">
        <f aca="false">SUM(D2:E33)</f>
        <v>0</v>
      </c>
      <c r="F34" s="28"/>
      <c r="H34" s="13" t="str">
        <f aca="false">IF(H33&gt;0.8,"Zdał","Nie zdał")</f>
        <v>Nie zdał</v>
      </c>
      <c r="K34" s="28"/>
      <c r="L34" s="28"/>
      <c r="M34" s="28"/>
      <c r="N34" s="28"/>
      <c r="O34" s="2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2019-03-13T18:37:07Z</dcterms:created>
  <dc:creator>LUCJUSZ</dc:creator>
  <dc:description/>
  <dc:language>pl-PL</dc:language>
  <cp:lastModifiedBy/>
  <dcterms:modified xsi:type="dcterms:W3CDTF">2020-11-22T15:55:42Z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