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ba_\Documents\"/>
    </mc:Choice>
  </mc:AlternateContent>
  <xr:revisionPtr revIDLastSave="0" documentId="8_{642F23EF-3731-4E66-A61B-A1277243CBDD}" xr6:coauthVersionLast="47" xr6:coauthVersionMax="47" xr10:uidLastSave="{00000000-0000-0000-0000-000000000000}"/>
  <bookViews>
    <workbookView xWindow="-120" yWindow="-120" windowWidth="29040" windowHeight="15720" activeTab="6" xr2:uid="{F848E944-BDB7-46A4-981C-94BCE11A9186}"/>
  </bookViews>
  <sheets>
    <sheet name="PMT" sheetId="1" r:id="rId1"/>
    <sheet name="Principal&amp;Interest" sheetId="2" r:id="rId2"/>
    <sheet name="Fv" sheetId="3" r:id="rId3"/>
    <sheet name="CAGR" sheetId="4" r:id="rId4"/>
    <sheet name="IRR" sheetId="5" r:id="rId5"/>
    <sheet name="DepreciationFormulas" sheetId="6" r:id="rId6"/>
    <sheet name="ProfitMargin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7" l="1"/>
  <c r="B10" i="7"/>
  <c r="B7" i="7"/>
  <c r="B6" i="7"/>
  <c r="B4" i="7"/>
  <c r="B3" i="7"/>
  <c r="F9" i="6"/>
  <c r="F10" i="6"/>
  <c r="F11" i="6"/>
  <c r="F12" i="6"/>
  <c r="F13" i="6"/>
  <c r="F14" i="6"/>
  <c r="F15" i="6"/>
  <c r="F16" i="6"/>
  <c r="F17" i="6"/>
  <c r="F8" i="6"/>
  <c r="E8" i="6"/>
  <c r="E9" i="6"/>
  <c r="E10" i="6"/>
  <c r="E11" i="6"/>
  <c r="E12" i="6"/>
  <c r="E13" i="6"/>
  <c r="E14" i="6"/>
  <c r="E15" i="6"/>
  <c r="E16" i="6"/>
  <c r="E17" i="6"/>
  <c r="D9" i="6"/>
  <c r="D10" i="6"/>
  <c r="D11" i="6"/>
  <c r="D12" i="6"/>
  <c r="D13" i="6"/>
  <c r="D14" i="6"/>
  <c r="D15" i="6"/>
  <c r="D16" i="6"/>
  <c r="D17" i="6"/>
  <c r="D8" i="6"/>
  <c r="C9" i="6"/>
  <c r="C10" i="6"/>
  <c r="C11" i="6"/>
  <c r="C12" i="6"/>
  <c r="C13" i="6"/>
  <c r="C14" i="6"/>
  <c r="C15" i="6"/>
  <c r="C16" i="6"/>
  <c r="C17" i="6"/>
  <c r="C8" i="6"/>
  <c r="B9" i="6"/>
  <c r="B10" i="6"/>
  <c r="B11" i="6"/>
  <c r="B12" i="6"/>
  <c r="B13" i="6"/>
  <c r="B14" i="6"/>
  <c r="B15" i="6"/>
  <c r="B16" i="6"/>
  <c r="B17" i="6"/>
  <c r="B8" i="6"/>
  <c r="B11" i="5"/>
  <c r="B10" i="5"/>
  <c r="B16" i="4"/>
  <c r="B6" i="4"/>
  <c r="B5" i="3"/>
  <c r="A11" i="2"/>
  <c r="A8" i="2"/>
  <c r="A5" i="2"/>
  <c r="C5" i="2"/>
  <c r="B5" i="2"/>
  <c r="A2" i="2"/>
  <c r="E18" i="1"/>
  <c r="D14" i="1"/>
  <c r="C10" i="1"/>
  <c r="B6" i="1"/>
  <c r="C6" i="1"/>
  <c r="C2" i="1"/>
  <c r="B2" i="1"/>
  <c r="A2" i="1"/>
</calcChain>
</file>

<file path=xl/sharedStrings.xml><?xml version="1.0" encoding="utf-8"?>
<sst xmlns="http://schemas.openxmlformats.org/spreadsheetml/2006/main" count="84" uniqueCount="40">
  <si>
    <t>PMT</t>
  </si>
  <si>
    <t>Rate</t>
  </si>
  <si>
    <t>Nper</t>
  </si>
  <si>
    <t>Pv</t>
  </si>
  <si>
    <t>Fv</t>
  </si>
  <si>
    <t>Principal</t>
  </si>
  <si>
    <t>Interest</t>
  </si>
  <si>
    <t>Annual Interest Rate</t>
  </si>
  <si>
    <t>Years</t>
  </si>
  <si>
    <t>Yearly Payment</t>
  </si>
  <si>
    <t>Future Value</t>
  </si>
  <si>
    <t>Compounding Periods Per Year</t>
  </si>
  <si>
    <t>Ammount Earned</t>
  </si>
  <si>
    <t>Year</t>
  </si>
  <si>
    <t>Value</t>
  </si>
  <si>
    <t>CAGR</t>
  </si>
  <si>
    <t>Some Project</t>
  </si>
  <si>
    <t>Period</t>
  </si>
  <si>
    <t>Cash Flow</t>
  </si>
  <si>
    <t>Net Present Value</t>
  </si>
  <si>
    <t>IRR</t>
  </si>
  <si>
    <t>Cost</t>
  </si>
  <si>
    <t>Salvage</t>
  </si>
  <si>
    <t>Life</t>
  </si>
  <si>
    <t>Depreciation Value</t>
  </si>
  <si>
    <t>SLN</t>
  </si>
  <si>
    <t>SYD</t>
  </si>
  <si>
    <t>DB</t>
  </si>
  <si>
    <t>VDB</t>
  </si>
  <si>
    <t>DDB</t>
  </si>
  <si>
    <t>Total Revenue</t>
  </si>
  <si>
    <t>COGS</t>
  </si>
  <si>
    <t>Gross Profit</t>
  </si>
  <si>
    <t>Gross Profit Margin</t>
  </si>
  <si>
    <t>OPEX</t>
  </si>
  <si>
    <t>Operating Profit</t>
  </si>
  <si>
    <t>Operating Profit Margin</t>
  </si>
  <si>
    <t>Taxes</t>
  </si>
  <si>
    <t>Net Profit Margin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</si>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</sst>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[$$-409]#,##0.00"/>
    <numFmt numFmtId="166" formatCode="[$$-409]#,##0.00;[Red][$$-409]#,##0.00"/>
    <numFmt numFmtId="169" formatCode="[$$-409]#,##0.00_ ;[Red]\-[$$-409]#,##0.00\ "/>
    <numFmt numFmtId="174" formatCode="[$$-409]#,##0"/>
  </numFmts>
  <fonts count="3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0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10" fontId="0" fillId="0" borderId="0" xfId="0" applyNumberFormat="1"/>
    <xf numFmtId="9" fontId="0" fillId="0" borderId="0" xfId="0" applyNumberFormat="1"/>
    <xf numFmtId="169" fontId="0" fillId="0" borderId="0" xfId="0" applyNumberFormat="1"/>
    <xf numFmtId="174" fontId="0" fillId="0" borderId="0" xfId="0" applyNumberFormat="1"/>
    <xf numFmtId="0" fontId="2" fillId="2" borderId="0" xfId="0" applyFont="1" applyFill="1"/>
    <xf numFmtId="165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2797-BD52-4124-9FBD-F24B34BFDBB3}">
  <dimension ref="A1:E18"/>
  <sheetViews>
    <sheetView workbookViewId="0">
      <selection activeCell="E17" sqref="A17:E17"/>
    </sheetView>
  </sheetViews>
  <sheetFormatPr defaultRowHeight="15" x14ac:dyDescent="0.25"/>
  <cols>
    <col min="1" max="1" width="10.5703125" bestFit="1" customWidth="1"/>
    <col min="4" max="4" width="11" bestFit="1" customWidth="1"/>
    <col min="5" max="5" width="9.28515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4">
        <f>PMT(B2,C2,D2,E2)</f>
        <v>-1662.83230107699</v>
      </c>
      <c r="B2" s="2">
        <f>7%/12</f>
        <v>5.8333333333333336E-3</v>
      </c>
      <c r="C2">
        <f>12*15</f>
        <v>180</v>
      </c>
      <c r="D2" s="3">
        <v>185000</v>
      </c>
      <c r="E2" s="3">
        <v>0</v>
      </c>
    </row>
    <row r="5" spans="1:5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</row>
    <row r="6" spans="1:5" x14ac:dyDescent="0.25">
      <c r="A6" s="4">
        <v>-1662.83230107699</v>
      </c>
      <c r="B6" s="2">
        <f>RATE(C6,A6,D6,E6)</f>
        <v>5.8333333333332781E-3</v>
      </c>
      <c r="C6">
        <f>12*15</f>
        <v>180</v>
      </c>
      <c r="D6" s="3">
        <v>185000</v>
      </c>
      <c r="E6" s="3">
        <v>0</v>
      </c>
    </row>
    <row r="9" spans="1:5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</row>
    <row r="10" spans="1:5" x14ac:dyDescent="0.25">
      <c r="A10" s="4">
        <v>-1662.83230107699</v>
      </c>
      <c r="B10" s="2">
        <v>5.8333333333332781E-3</v>
      </c>
      <c r="C10">
        <f>NPER(B10,A10,D10,E10)</f>
        <v>179.99999999999625</v>
      </c>
      <c r="D10" s="4">
        <v>185000</v>
      </c>
      <c r="E10" s="3">
        <v>0</v>
      </c>
    </row>
    <row r="13" spans="1:5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</row>
    <row r="14" spans="1:5" x14ac:dyDescent="0.25">
      <c r="A14" s="4">
        <v>-1662.83230107699</v>
      </c>
      <c r="B14" s="5">
        <v>5.8333333333332781E-3</v>
      </c>
      <c r="C14">
        <v>179.99999999999625</v>
      </c>
      <c r="D14" s="4">
        <f>PV(B14,C14,A14,E14)</f>
        <v>185000</v>
      </c>
      <c r="E14" s="4">
        <v>0</v>
      </c>
    </row>
    <row r="17" spans="1:5" x14ac:dyDescent="0.25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</row>
    <row r="18" spans="1:5" x14ac:dyDescent="0.25">
      <c r="A18" s="4">
        <v>-1662.83230107699</v>
      </c>
      <c r="B18" s="5">
        <v>5.8333333333332781E-3</v>
      </c>
      <c r="C18">
        <v>179.99999999999625</v>
      </c>
      <c r="D18" s="4">
        <v>185000</v>
      </c>
      <c r="E18" s="4">
        <f>FV(B18,C18,A18,D18)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08833-0F84-456E-8810-864AB1BCB0C3}">
  <dimension ref="A1:E13"/>
  <sheetViews>
    <sheetView workbookViewId="0">
      <selection activeCell="A20" sqref="A20"/>
    </sheetView>
  </sheetViews>
  <sheetFormatPr defaultRowHeight="15" x14ac:dyDescent="0.25"/>
  <cols>
    <col min="1" max="1" width="11.5703125" bestFit="1" customWidth="1"/>
    <col min="4" max="4" width="11" bestFit="1" customWidth="1"/>
    <col min="5" max="5" width="9.28515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4">
        <f>PMT(B2,C2,D2,E2)</f>
        <v>-13077.683546527716</v>
      </c>
      <c r="B2" s="6">
        <v>0.06</v>
      </c>
      <c r="C2">
        <v>20</v>
      </c>
      <c r="D2" s="3">
        <v>150000</v>
      </c>
      <c r="E2" s="3">
        <v>0</v>
      </c>
    </row>
    <row r="4" spans="1:5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</row>
    <row r="5" spans="1:5" x14ac:dyDescent="0.25">
      <c r="A5" s="7">
        <f>PMT(B5,C5,D5,E5)</f>
        <v>682.29311854168031</v>
      </c>
      <c r="B5" s="5">
        <f>6%/12</f>
        <v>5.0000000000000001E-3</v>
      </c>
      <c r="C5">
        <f>12*20</f>
        <v>240</v>
      </c>
      <c r="D5" s="4">
        <v>-95235</v>
      </c>
      <c r="E5">
        <v>0</v>
      </c>
    </row>
    <row r="7" spans="1:5" x14ac:dyDescent="0.25">
      <c r="A7" s="1" t="s">
        <v>5</v>
      </c>
      <c r="B7" s="1" t="s">
        <v>1</v>
      </c>
      <c r="C7" s="1" t="s">
        <v>2</v>
      </c>
      <c r="D7" s="1" t="s">
        <v>3</v>
      </c>
      <c r="E7" s="1" t="s">
        <v>4</v>
      </c>
    </row>
    <row r="8" spans="1:5" x14ac:dyDescent="0.25">
      <c r="A8" s="4">
        <f>PPMT(B8,5,C8,D8,E8)</f>
        <v>-5147.9815276623312</v>
      </c>
      <c r="B8" s="6">
        <v>0.06</v>
      </c>
      <c r="C8">
        <v>20</v>
      </c>
      <c r="D8" s="3">
        <v>150000</v>
      </c>
      <c r="E8" s="3">
        <v>0</v>
      </c>
    </row>
    <row r="10" spans="1:5" x14ac:dyDescent="0.25">
      <c r="A10" s="1" t="s">
        <v>6</v>
      </c>
      <c r="B10" s="1" t="s">
        <v>1</v>
      </c>
      <c r="C10" s="1" t="s">
        <v>2</v>
      </c>
      <c r="D10" s="1" t="s">
        <v>3</v>
      </c>
      <c r="E10" s="1" t="s">
        <v>4</v>
      </c>
    </row>
    <row r="11" spans="1:5" x14ac:dyDescent="0.25">
      <c r="A11" s="4">
        <f>IPMT(B11,5,C11,D11,E11)</f>
        <v>-7929.702018865386</v>
      </c>
      <c r="B11" s="6">
        <v>0.06</v>
      </c>
      <c r="C11">
        <v>20</v>
      </c>
      <c r="D11" s="3">
        <v>150000</v>
      </c>
      <c r="E11" s="3">
        <v>0</v>
      </c>
    </row>
    <row r="13" spans="1:5" x14ac:dyDescent="0.25">
      <c r="A1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482A5-637D-4088-92AF-E42B5F41CC6A}">
  <dimension ref="A1:B5"/>
  <sheetViews>
    <sheetView workbookViewId="0">
      <selection activeCell="B5" sqref="B5"/>
    </sheetView>
  </sheetViews>
  <sheetFormatPr defaultRowHeight="15" x14ac:dyDescent="0.25"/>
  <cols>
    <col min="1" max="1" width="18.85546875" bestFit="1" customWidth="1"/>
    <col min="2" max="2" width="10.42578125" bestFit="1" customWidth="1"/>
  </cols>
  <sheetData>
    <row r="1" spans="1:2" x14ac:dyDescent="0.25">
      <c r="A1" s="1" t="s">
        <v>7</v>
      </c>
      <c r="B1" s="6">
        <v>0.08</v>
      </c>
    </row>
    <row r="2" spans="1:2" x14ac:dyDescent="0.25">
      <c r="A2" s="1" t="s">
        <v>8</v>
      </c>
      <c r="B2">
        <v>10</v>
      </c>
    </row>
    <row r="3" spans="1:2" x14ac:dyDescent="0.25">
      <c r="A3" s="1" t="s">
        <v>9</v>
      </c>
      <c r="B3" s="4">
        <v>-1000</v>
      </c>
    </row>
    <row r="4" spans="1:2" x14ac:dyDescent="0.25">
      <c r="A4" s="1"/>
    </row>
    <row r="5" spans="1:2" x14ac:dyDescent="0.25">
      <c r="A5" s="1" t="s">
        <v>10</v>
      </c>
      <c r="B5" s="7">
        <f>FV(B1,B2,B3)</f>
        <v>14486.562465909847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91949-0F28-4F04-A3A9-EDF369380D71}">
  <dimension ref="A1:B16"/>
  <sheetViews>
    <sheetView workbookViewId="0">
      <selection activeCell="B16" sqref="B16"/>
    </sheetView>
  </sheetViews>
  <sheetFormatPr defaultRowHeight="15" x14ac:dyDescent="0.25"/>
  <cols>
    <col min="1" max="1" width="29.42578125" bestFit="1" customWidth="1"/>
    <col min="2" max="2" width="10" bestFit="1" customWidth="1"/>
  </cols>
  <sheetData>
    <row r="1" spans="1:2" x14ac:dyDescent="0.25">
      <c r="A1" s="1" t="s">
        <v>5</v>
      </c>
      <c r="B1" s="3">
        <v>10000</v>
      </c>
    </row>
    <row r="2" spans="1:2" x14ac:dyDescent="0.25">
      <c r="A2" s="1" t="s">
        <v>7</v>
      </c>
      <c r="B2" s="6">
        <v>0.08</v>
      </c>
    </row>
    <row r="3" spans="1:2" x14ac:dyDescent="0.25">
      <c r="A3" s="1" t="s">
        <v>11</v>
      </c>
      <c r="B3">
        <v>1</v>
      </c>
    </row>
    <row r="4" spans="1:2" x14ac:dyDescent="0.25">
      <c r="A4" s="1" t="s">
        <v>8</v>
      </c>
      <c r="B4">
        <v>5</v>
      </c>
    </row>
    <row r="5" spans="1:2" x14ac:dyDescent="0.25">
      <c r="A5" s="1"/>
    </row>
    <row r="6" spans="1:2" x14ac:dyDescent="0.25">
      <c r="A6" s="1" t="s">
        <v>12</v>
      </c>
      <c r="B6" s="3">
        <f>B1*(1+B2/B3)^(B3*B4)</f>
        <v>14693.280768000004</v>
      </c>
    </row>
    <row r="8" spans="1:2" x14ac:dyDescent="0.25">
      <c r="A8" s="1" t="s">
        <v>13</v>
      </c>
      <c r="B8" s="1" t="s">
        <v>14</v>
      </c>
    </row>
    <row r="9" spans="1:2" x14ac:dyDescent="0.25">
      <c r="A9">
        <v>0</v>
      </c>
      <c r="B9" s="3">
        <v>10000</v>
      </c>
    </row>
    <row r="10" spans="1:2" x14ac:dyDescent="0.25">
      <c r="A10">
        <v>1</v>
      </c>
      <c r="B10" s="3">
        <v>10800</v>
      </c>
    </row>
    <row r="11" spans="1:2" x14ac:dyDescent="0.25">
      <c r="A11">
        <v>2</v>
      </c>
      <c r="B11" s="3">
        <v>11664</v>
      </c>
    </row>
    <row r="12" spans="1:2" x14ac:dyDescent="0.25">
      <c r="A12">
        <v>3</v>
      </c>
      <c r="B12" s="3">
        <v>12597.12</v>
      </c>
    </row>
    <row r="13" spans="1:2" x14ac:dyDescent="0.25">
      <c r="A13">
        <v>4</v>
      </c>
      <c r="B13" s="3">
        <v>13604.8896</v>
      </c>
    </row>
    <row r="14" spans="1:2" x14ac:dyDescent="0.25">
      <c r="A14">
        <v>5</v>
      </c>
      <c r="B14" s="3">
        <v>14693.280768000001</v>
      </c>
    </row>
    <row r="16" spans="1:2" x14ac:dyDescent="0.25">
      <c r="A16" s="1" t="s">
        <v>15</v>
      </c>
      <c r="B16" s="5">
        <f>_xlfn.RRI(A14,B9,B14)</f>
        <v>8.0000000000000071E-2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32E30-AC1D-4401-B3EF-2342E5BEBED2}">
  <dimension ref="A1:B11"/>
  <sheetViews>
    <sheetView workbookViewId="0">
      <selection activeCell="B11" sqref="B11"/>
    </sheetView>
  </sheetViews>
  <sheetFormatPr defaultRowHeight="15" x14ac:dyDescent="0.25"/>
  <cols>
    <col min="1" max="1" width="17.42578125" bestFit="1" customWidth="1"/>
    <col min="2" max="2" width="10" bestFit="1" customWidth="1"/>
  </cols>
  <sheetData>
    <row r="1" spans="1:2" x14ac:dyDescent="0.25">
      <c r="A1" s="1" t="s">
        <v>16</v>
      </c>
    </row>
    <row r="2" spans="1:2" x14ac:dyDescent="0.25">
      <c r="A2" s="1" t="s">
        <v>1</v>
      </c>
      <c r="B2" s="6">
        <v>0.12</v>
      </c>
    </row>
    <row r="4" spans="1:2" x14ac:dyDescent="0.25">
      <c r="A4" s="1" t="s">
        <v>17</v>
      </c>
      <c r="B4" s="1" t="s">
        <v>18</v>
      </c>
    </row>
    <row r="5" spans="1:2" x14ac:dyDescent="0.25">
      <c r="A5">
        <v>0</v>
      </c>
      <c r="B5">
        <v>-100</v>
      </c>
    </row>
    <row r="6" spans="1:2" x14ac:dyDescent="0.25">
      <c r="A6">
        <v>1</v>
      </c>
      <c r="B6">
        <v>0</v>
      </c>
    </row>
    <row r="7" spans="1:2" x14ac:dyDescent="0.25">
      <c r="A7">
        <v>2</v>
      </c>
      <c r="B7">
        <v>50</v>
      </c>
    </row>
    <row r="8" spans="1:2" x14ac:dyDescent="0.25">
      <c r="A8">
        <v>3</v>
      </c>
      <c r="B8">
        <v>150</v>
      </c>
    </row>
    <row r="10" spans="1:2" x14ac:dyDescent="0.25">
      <c r="A10" s="1" t="s">
        <v>19</v>
      </c>
      <c r="B10" s="8">
        <f>NPV(B2,B6:B8)+B5</f>
        <v>46.626731049562636</v>
      </c>
    </row>
    <row r="11" spans="1:2" x14ac:dyDescent="0.25">
      <c r="A11" s="1" t="s">
        <v>20</v>
      </c>
      <c r="B11" s="6">
        <f>IRR(B5:B8)</f>
        <v>0.28962390148506101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CE7D0-D110-4A89-83FB-9235D33344D1}">
  <dimension ref="A1:F17"/>
  <sheetViews>
    <sheetView workbookViewId="0">
      <selection activeCell="F8" sqref="F8"/>
    </sheetView>
  </sheetViews>
  <sheetFormatPr defaultRowHeight="15" x14ac:dyDescent="0.25"/>
  <cols>
    <col min="1" max="1" width="18" bestFit="1" customWidth="1"/>
    <col min="2" max="2" width="10" bestFit="1" customWidth="1"/>
  </cols>
  <sheetData>
    <row r="1" spans="1:6" x14ac:dyDescent="0.25">
      <c r="A1" s="1" t="s">
        <v>21</v>
      </c>
      <c r="B1" s="3">
        <v>12000</v>
      </c>
    </row>
    <row r="2" spans="1:6" x14ac:dyDescent="0.25">
      <c r="A2" s="1" t="s">
        <v>22</v>
      </c>
      <c r="B2" s="3">
        <v>1000</v>
      </c>
    </row>
    <row r="3" spans="1:6" x14ac:dyDescent="0.25">
      <c r="A3" s="1" t="s">
        <v>23</v>
      </c>
      <c r="B3">
        <v>10</v>
      </c>
    </row>
    <row r="4" spans="1:6" x14ac:dyDescent="0.25">
      <c r="A4" s="1"/>
    </row>
    <row r="5" spans="1:6" x14ac:dyDescent="0.25">
      <c r="A5" s="1" t="s">
        <v>24</v>
      </c>
    </row>
    <row r="7" spans="1:6" x14ac:dyDescent="0.25">
      <c r="A7" s="1" t="s">
        <v>17</v>
      </c>
      <c r="B7" s="1" t="s">
        <v>25</v>
      </c>
      <c r="C7" s="1" t="s">
        <v>26</v>
      </c>
      <c r="D7" s="1" t="s">
        <v>27</v>
      </c>
      <c r="E7" s="1" t="s">
        <v>29</v>
      </c>
      <c r="F7" s="1" t="s">
        <v>28</v>
      </c>
    </row>
    <row r="8" spans="1:6" x14ac:dyDescent="0.25">
      <c r="A8">
        <v>1</v>
      </c>
      <c r="B8" s="3">
        <f>SLN($B$1,$B$2,$B$3)</f>
        <v>1100</v>
      </c>
      <c r="C8" s="3">
        <f>SYD($B$1,$B$2,$B$3,A8)</f>
        <v>2000</v>
      </c>
      <c r="D8" s="3">
        <f>DB($B$1,$B$2,$B$3,A8)</f>
        <v>2640</v>
      </c>
      <c r="E8" s="3">
        <f>DDB($B$1,$B$2,$B$3,A8)</f>
        <v>2400</v>
      </c>
      <c r="F8" s="3">
        <f>VDB($B$1,$B$2,$B$3,A8-1,A8)</f>
        <v>2400</v>
      </c>
    </row>
    <row r="9" spans="1:6" x14ac:dyDescent="0.25">
      <c r="A9">
        <v>2</v>
      </c>
      <c r="B9" s="3">
        <f t="shared" ref="B9:B17" si="0">SLN($B$1,$B$2,$B$3)</f>
        <v>1100</v>
      </c>
      <c r="C9" s="3">
        <f t="shared" ref="C9:C17" si="1">SYD($B$1,$B$2,$B$3,A9)</f>
        <v>1800</v>
      </c>
      <c r="D9" s="3">
        <f t="shared" ref="D9:D17" si="2">DB($B$1,$B$2,$B$3,A9)</f>
        <v>2059.1999999999998</v>
      </c>
      <c r="E9" s="3">
        <f t="shared" ref="E9:E17" si="3">DDB($B$1,$B$2,$B$3,A9)</f>
        <v>1920</v>
      </c>
      <c r="F9" s="3">
        <f t="shared" ref="F9:F17" si="4">VDB($B$1,$B$2,$B$3,A9-1,A9)</f>
        <v>1920</v>
      </c>
    </row>
    <row r="10" spans="1:6" x14ac:dyDescent="0.25">
      <c r="A10">
        <v>3</v>
      </c>
      <c r="B10" s="3">
        <f t="shared" si="0"/>
        <v>1100</v>
      </c>
      <c r="C10" s="3">
        <f t="shared" si="1"/>
        <v>1600</v>
      </c>
      <c r="D10" s="3">
        <f t="shared" si="2"/>
        <v>1606.1760000000002</v>
      </c>
      <c r="E10" s="3">
        <f t="shared" si="3"/>
        <v>1536.0000000000005</v>
      </c>
      <c r="F10" s="3">
        <f t="shared" si="4"/>
        <v>1536</v>
      </c>
    </row>
    <row r="11" spans="1:6" x14ac:dyDescent="0.25">
      <c r="A11">
        <v>4</v>
      </c>
      <c r="B11" s="3">
        <f t="shared" si="0"/>
        <v>1100</v>
      </c>
      <c r="C11" s="3">
        <f t="shared" si="1"/>
        <v>1400</v>
      </c>
      <c r="D11" s="3">
        <f t="shared" si="2"/>
        <v>1252.81728</v>
      </c>
      <c r="E11" s="3">
        <f t="shared" si="3"/>
        <v>1228.8000000000004</v>
      </c>
      <c r="F11" s="3">
        <f t="shared" si="4"/>
        <v>1228.8000000000002</v>
      </c>
    </row>
    <row r="12" spans="1:6" x14ac:dyDescent="0.25">
      <c r="A12">
        <v>5</v>
      </c>
      <c r="B12" s="3">
        <f t="shared" si="0"/>
        <v>1100</v>
      </c>
      <c r="C12" s="3">
        <f t="shared" si="1"/>
        <v>1200</v>
      </c>
      <c r="D12" s="3">
        <f t="shared" si="2"/>
        <v>977.19747839999991</v>
      </c>
      <c r="E12" s="3">
        <f t="shared" si="3"/>
        <v>983.04000000000053</v>
      </c>
      <c r="F12" s="3">
        <f t="shared" si="4"/>
        <v>983.04</v>
      </c>
    </row>
    <row r="13" spans="1:6" x14ac:dyDescent="0.25">
      <c r="A13">
        <v>6</v>
      </c>
      <c r="B13" s="3">
        <f t="shared" si="0"/>
        <v>1100</v>
      </c>
      <c r="C13" s="3">
        <f t="shared" si="1"/>
        <v>1000</v>
      </c>
      <c r="D13" s="3">
        <f t="shared" si="2"/>
        <v>762.21403315199996</v>
      </c>
      <c r="E13" s="3">
        <f t="shared" si="3"/>
        <v>786.43200000000047</v>
      </c>
      <c r="F13" s="3">
        <f t="shared" si="4"/>
        <v>786.43200000000002</v>
      </c>
    </row>
    <row r="14" spans="1:6" x14ac:dyDescent="0.25">
      <c r="A14">
        <v>7</v>
      </c>
      <c r="B14" s="3">
        <f t="shared" si="0"/>
        <v>1100</v>
      </c>
      <c r="C14" s="3">
        <f t="shared" si="1"/>
        <v>800</v>
      </c>
      <c r="D14" s="3">
        <f t="shared" si="2"/>
        <v>594.52694585856</v>
      </c>
      <c r="E14" s="3">
        <f t="shared" si="3"/>
        <v>629.1456000000004</v>
      </c>
      <c r="F14" s="3">
        <f t="shared" si="4"/>
        <v>629.14560000000006</v>
      </c>
    </row>
    <row r="15" spans="1:6" x14ac:dyDescent="0.25">
      <c r="A15">
        <v>8</v>
      </c>
      <c r="B15" s="3">
        <f t="shared" si="0"/>
        <v>1100</v>
      </c>
      <c r="C15" s="3">
        <f t="shared" si="1"/>
        <v>600</v>
      </c>
      <c r="D15" s="3">
        <f t="shared" si="2"/>
        <v>463.73101776967678</v>
      </c>
      <c r="E15" s="3">
        <f t="shared" si="3"/>
        <v>503.31648000000041</v>
      </c>
      <c r="F15" s="3">
        <f t="shared" si="4"/>
        <v>505.52746666666673</v>
      </c>
    </row>
    <row r="16" spans="1:6" x14ac:dyDescent="0.25">
      <c r="A16">
        <v>9</v>
      </c>
      <c r="B16" s="3">
        <f t="shared" si="0"/>
        <v>1100</v>
      </c>
      <c r="C16" s="3">
        <f t="shared" si="1"/>
        <v>400</v>
      </c>
      <c r="D16" s="3">
        <f t="shared" si="2"/>
        <v>361.71019386034789</v>
      </c>
      <c r="E16" s="3">
        <f t="shared" si="3"/>
        <v>402.65318400000035</v>
      </c>
      <c r="F16" s="3">
        <f t="shared" si="4"/>
        <v>505.52746666666673</v>
      </c>
    </row>
    <row r="17" spans="1:6" x14ac:dyDescent="0.25">
      <c r="A17">
        <v>10</v>
      </c>
      <c r="B17" s="3">
        <f t="shared" si="0"/>
        <v>1100</v>
      </c>
      <c r="C17" s="3">
        <f t="shared" si="1"/>
        <v>200</v>
      </c>
      <c r="D17" s="3">
        <f t="shared" si="2"/>
        <v>282.13395121107135</v>
      </c>
      <c r="E17" s="3">
        <f t="shared" si="3"/>
        <v>322.12254720000033</v>
      </c>
      <c r="F17" s="3">
        <f t="shared" si="4"/>
        <v>505.52746666666673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2A191-2246-4FB8-82C8-13210A9452EB}">
  <dimension ref="A1:B11"/>
  <sheetViews>
    <sheetView tabSelected="1" workbookViewId="0">
      <selection activeCell="D15" sqref="D15"/>
    </sheetView>
  </sheetViews>
  <sheetFormatPr defaultRowHeight="15" x14ac:dyDescent="0.25"/>
  <cols>
    <col min="1" max="1" width="22.140625" bestFit="1" customWidth="1"/>
    <col min="2" max="2" width="10" bestFit="1" customWidth="1"/>
  </cols>
  <sheetData>
    <row r="1" spans="1:2" x14ac:dyDescent="0.25">
      <c r="A1" s="1" t="s">
        <v>30</v>
      </c>
      <c r="B1" s="3">
        <v>10000</v>
      </c>
    </row>
    <row r="2" spans="1:2" x14ac:dyDescent="0.25">
      <c r="A2" s="1" t="s">
        <v>31</v>
      </c>
      <c r="B2" s="3">
        <v>4000</v>
      </c>
    </row>
    <row r="3" spans="1:2" x14ac:dyDescent="0.25">
      <c r="A3" s="9" t="s">
        <v>32</v>
      </c>
      <c r="B3" s="10">
        <f>B1-B2</f>
        <v>6000</v>
      </c>
    </row>
    <row r="4" spans="1:2" x14ac:dyDescent="0.25">
      <c r="A4" s="1" t="s">
        <v>33</v>
      </c>
      <c r="B4" s="5">
        <f>(B1-B2)/B1</f>
        <v>0.6</v>
      </c>
    </row>
    <row r="5" spans="1:2" x14ac:dyDescent="0.25">
      <c r="A5" s="1" t="s">
        <v>34</v>
      </c>
      <c r="B5" s="3">
        <v>1000</v>
      </c>
    </row>
    <row r="6" spans="1:2" x14ac:dyDescent="0.25">
      <c r="A6" s="9" t="s">
        <v>35</v>
      </c>
      <c r="B6" s="10">
        <f>B1-B2-B5</f>
        <v>5000</v>
      </c>
    </row>
    <row r="7" spans="1:2" x14ac:dyDescent="0.25">
      <c r="A7" s="1" t="s">
        <v>36</v>
      </c>
      <c r="B7" s="5">
        <f>(B1-B2-B5)/B1</f>
        <v>0.5</v>
      </c>
    </row>
    <row r="8" spans="1:2" x14ac:dyDescent="0.25">
      <c r="A8" s="1" t="s">
        <v>6</v>
      </c>
      <c r="B8" s="3">
        <v>500</v>
      </c>
    </row>
    <row r="9" spans="1:2" x14ac:dyDescent="0.25">
      <c r="A9" s="1" t="s">
        <v>37</v>
      </c>
      <c r="B9" s="3">
        <v>1000</v>
      </c>
    </row>
    <row r="10" spans="1:2" x14ac:dyDescent="0.25">
      <c r="A10" s="9" t="s">
        <v>39</v>
      </c>
      <c r="B10" s="10">
        <f>B1-SUM(B2,B5,B8,B9)</f>
        <v>3500</v>
      </c>
    </row>
    <row r="11" spans="1:2" x14ac:dyDescent="0.25">
      <c r="A11" s="1" t="s">
        <v>38</v>
      </c>
      <c r="B11" s="5">
        <f>(B1-SUM(B2,B5,B8,B9))/B1</f>
        <v>0.35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PMT</vt:lpstr>
      <vt:lpstr>Principal&amp;Interest</vt:lpstr>
      <vt:lpstr>Fv</vt:lpstr>
      <vt:lpstr>CAGR</vt:lpstr>
      <vt:lpstr>IRR</vt:lpstr>
      <vt:lpstr>DepreciationFormulas</vt:lpstr>
      <vt:lpstr>ProfitMargins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2025-07-20T09:27:50Z</dcterms:created>
  <dcterms:modified xsi:type="dcterms:W3CDTF">2025-07-20T10:49:27Z</dcterms:modified>
</cp:coreProperties>
</file>