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1480" windowHeight="9780"/>
  </bookViews>
  <sheets>
    <sheet name="Arkusz1" sheetId="1" r:id="rId1"/>
    <sheet name="Arkusz2" sheetId="2" r:id="rId2"/>
    <sheet name="Arkusz3" sheetId="3" r:id="rId3"/>
  </sheets>
  <definedNames>
    <definedName name="px">Arkusz1!$B$10</definedName>
    <definedName name="py">Arkusz1!$B$11</definedName>
    <definedName name="pz">Arkusz1!$F$5</definedName>
    <definedName name="teta1">Arkusz1!#REF!</definedName>
    <definedName name="teta2">Arkusz1!#REF!</definedName>
    <definedName name="teta3">Arkusz1!#REF!</definedName>
    <definedName name="teta4">Arkusz1!#REF!</definedName>
    <definedName name="theta1">Arkusz1!$B$3</definedName>
    <definedName name="theta2">Arkusz1!$B$4</definedName>
    <definedName name="theta4">Arkusz1!$B$5</definedName>
  </definedNames>
  <calcPr calcId="125725"/>
</workbook>
</file>

<file path=xl/calcChain.xml><?xml version="1.0" encoding="utf-8"?>
<calcChain xmlns="http://schemas.openxmlformats.org/spreadsheetml/2006/main">
  <c r="N23" i="1"/>
  <c r="B19"/>
  <c r="C19" s="1"/>
  <c r="D19" s="1"/>
  <c r="C10"/>
  <c r="B16"/>
  <c r="C16" s="1"/>
  <c r="B3"/>
  <c r="B4"/>
  <c r="G10" l="1"/>
  <c r="H10" s="1"/>
  <c r="G11"/>
  <c r="H11" s="1"/>
  <c r="G4"/>
  <c r="G3"/>
  <c r="B28" l="1"/>
  <c r="N28" s="1"/>
  <c r="Q28" s="1"/>
  <c r="I3"/>
  <c r="N29" l="1"/>
  <c r="R28" s="1"/>
  <c r="B29" l="1"/>
  <c r="G28" l="1"/>
  <c r="B33" s="1"/>
  <c r="G29"/>
  <c r="Q29" l="1"/>
  <c r="I28"/>
  <c r="B34"/>
  <c r="R29"/>
  <c r="G34" l="1"/>
  <c r="H34" s="1"/>
  <c r="C40" s="1"/>
  <c r="B40" s="1"/>
  <c r="C33"/>
  <c r="G33" l="1"/>
  <c r="H33" s="1"/>
  <c r="C39" s="1"/>
  <c r="B39" s="1"/>
  <c r="G40" l="1"/>
  <c r="R40" s="1"/>
  <c r="N39"/>
  <c r="Q39" s="1"/>
  <c r="G39"/>
  <c r="N40"/>
  <c r="R39" s="1"/>
  <c r="Q40" l="1"/>
  <c r="I39"/>
</calcChain>
</file>

<file path=xl/sharedStrings.xml><?xml version="1.0" encoding="utf-8"?>
<sst xmlns="http://schemas.openxmlformats.org/spreadsheetml/2006/main" count="52" uniqueCount="23">
  <si>
    <t>px</t>
  </si>
  <si>
    <t>py</t>
  </si>
  <si>
    <t>th1</t>
  </si>
  <si>
    <t>th2</t>
  </si>
  <si>
    <t>rad</t>
  </si>
  <si>
    <t>stopnie</t>
  </si>
  <si>
    <t>th11</t>
  </si>
  <si>
    <t>th21</t>
  </si>
  <si>
    <t>theta1</t>
  </si>
  <si>
    <t>theta2</t>
  </si>
  <si>
    <t>ODWROTNA</t>
  </si>
  <si>
    <t>PROSTA</t>
  </si>
  <si>
    <t>&lt;250</t>
  </si>
  <si>
    <t xml:space="preserve">  -19.4712 -109.4712 -128.9424</t>
  </si>
  <si>
    <t>L1</t>
  </si>
  <si>
    <t>L2</t>
  </si>
  <si>
    <t>st</t>
  </si>
  <si>
    <t>i &gt;50</t>
  </si>
  <si>
    <t>px1</t>
  </si>
  <si>
    <t>py1</t>
  </si>
  <si>
    <t>do wykresu</t>
  </si>
  <si>
    <t>x</t>
  </si>
  <si>
    <t>y</t>
  </si>
</sst>
</file>

<file path=xl/styles.xml><?xml version="1.0" encoding="utf-8"?>
<styleSheet xmlns="http://schemas.openxmlformats.org/spreadsheetml/2006/main">
  <numFmts count="3">
    <numFmt numFmtId="43" formatCode="_-* #,##0.00\ _z_ł_-;\-* #,##0.00\ _z_ł_-;_-* &quot;-&quot;??\ _z_ł_-;_-@_-"/>
    <numFmt numFmtId="164" formatCode="_-* #,##0.000\ _z_ł_-;\-* #,##0.000\ _z_ł_-;_-* &quot;-&quot;??\ _z_ł_-;_-@_-"/>
    <numFmt numFmtId="165" formatCode="0.000"/>
  </numFmts>
  <fonts count="7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sz val="20"/>
      <color theme="1"/>
      <name val="Czcionka tekstu podstawowego"/>
      <family val="2"/>
      <charset val="238"/>
    </font>
    <font>
      <sz val="11"/>
      <color rgb="FF3F3F76"/>
      <name val="Czcionka tekstu podstawowego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</cellStyleXfs>
  <cellXfs count="18">
    <xf numFmtId="0" fontId="0" fillId="0" borderId="0" xfId="0"/>
    <xf numFmtId="2" fontId="0" fillId="0" borderId="0" xfId="1" applyNumberFormat="1" applyFont="1"/>
    <xf numFmtId="2" fontId="0" fillId="0" borderId="0" xfId="0" applyNumberFormat="1"/>
    <xf numFmtId="0" fontId="4" fillId="0" borderId="0" xfId="0" applyFont="1"/>
    <xf numFmtId="0" fontId="2" fillId="2" borderId="1" xfId="2"/>
    <xf numFmtId="2" fontId="3" fillId="3" borderId="2" xfId="3" applyNumberFormat="1"/>
    <xf numFmtId="43" fontId="0" fillId="0" borderId="0" xfId="1" applyFont="1"/>
    <xf numFmtId="0" fontId="0" fillId="0" borderId="0" xfId="0" quotePrefix="1"/>
    <xf numFmtId="2" fontId="2" fillId="2" borderId="1" xfId="2" applyNumberFormat="1"/>
    <xf numFmtId="164" fontId="0" fillId="0" borderId="0" xfId="1" applyNumberFormat="1" applyFont="1"/>
    <xf numFmtId="0" fontId="0" fillId="0" borderId="0" xfId="0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5" fillId="4" borderId="0" xfId="1" applyNumberFormat="1" applyFont="1" applyFill="1" applyAlignment="1">
      <alignment horizontal="center" vertical="center"/>
    </xf>
    <xf numFmtId="165" fontId="0" fillId="0" borderId="0" xfId="1" applyNumberFormat="1" applyFont="1" applyAlignment="1">
      <alignment horizontal="center"/>
    </xf>
    <xf numFmtId="165" fontId="3" fillId="3" borderId="2" xfId="1" applyNumberFormat="1" applyFont="1" applyFill="1" applyBorder="1" applyAlignment="1">
      <alignment horizontal="center"/>
    </xf>
    <xf numFmtId="165" fontId="0" fillId="0" borderId="0" xfId="1" quotePrefix="1" applyNumberFormat="1" applyFont="1" applyAlignment="1">
      <alignment horizontal="center"/>
    </xf>
    <xf numFmtId="2" fontId="6" fillId="2" borderId="1" xfId="2" applyNumberFormat="1" applyFont="1"/>
  </cellXfs>
  <cellStyles count="4">
    <cellStyle name="Dane wejściowe" xfId="2" builtinId="20"/>
    <cellStyle name="Dane wyjściowe" xfId="3" builtinId="21"/>
    <cellStyle name="Dziesiętny" xfId="1" builtinId="3"/>
    <cellStyle name="Normalny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1454887503223952"/>
          <c:y val="2.1801707776218732E-2"/>
          <c:w val="0.8353933214995527"/>
          <c:h val="0.91441652267693296"/>
        </c:manualLayout>
      </c:layout>
      <c:scatterChart>
        <c:scatterStyle val="lineMarker"/>
        <c:ser>
          <c:idx val="0"/>
          <c:order val="0"/>
          <c:marker>
            <c:symbol val="none"/>
          </c:marker>
          <c:xVal>
            <c:numRef>
              <c:f>Arkusz1!$Q$27:$Q$28</c:f>
              <c:numCache>
                <c:formatCode>_-* #,##0.00\ _z_ł_-;\-* #,##0.00\ _z_ł_-;_-* "-"??\ _z_ł_-;_-@_-</c:formatCode>
                <c:ptCount val="2"/>
                <c:pt idx="0" formatCode="General">
                  <c:v>0</c:v>
                </c:pt>
                <c:pt idx="1">
                  <c:v>1.746317243342121</c:v>
                </c:pt>
              </c:numCache>
            </c:numRef>
          </c:xVal>
          <c:yVal>
            <c:numRef>
              <c:f>Arkusz1!$R$27:$R$28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12.882172801418477</c:v>
                </c:pt>
              </c:numCache>
            </c:numRef>
          </c:yVal>
        </c:ser>
        <c:ser>
          <c:idx val="1"/>
          <c:order val="1"/>
          <c:marker>
            <c:symbol val="none"/>
          </c:marker>
          <c:xVal>
            <c:numRef>
              <c:f>Arkusz1!$Q$28:$Q$29</c:f>
              <c:numCache>
                <c:formatCode>_-* #,##0.00\ _z_ł_-;\-* #,##0.00\ _z_ł_-;_-* "-"??\ _z_ł_-;_-@_-</c:formatCode>
                <c:ptCount val="2"/>
                <c:pt idx="0">
                  <c:v>1.746317243342121</c:v>
                </c:pt>
                <c:pt idx="1">
                  <c:v>-16.090537404775773</c:v>
                </c:pt>
              </c:numCache>
            </c:numRef>
          </c:xVal>
          <c:yVal>
            <c:numRef>
              <c:f>Arkusz1!$R$28:$R$29</c:f>
              <c:numCache>
                <c:formatCode>0.00</c:formatCode>
                <c:ptCount val="2"/>
                <c:pt idx="0">
                  <c:v>12.882172801418477</c:v>
                </c:pt>
                <c:pt idx="1">
                  <c:v>15.300150522969108</c:v>
                </c:pt>
              </c:numCache>
            </c:numRef>
          </c:yVal>
        </c:ser>
        <c:axId val="160034176"/>
        <c:axId val="160302208"/>
      </c:scatterChart>
      <c:valAx>
        <c:axId val="160034176"/>
        <c:scaling>
          <c:orientation val="minMax"/>
          <c:max val="35"/>
          <c:min val="-5"/>
        </c:scaling>
        <c:axPos val="b"/>
        <c:majorGridlines/>
        <c:minorGridlines/>
        <c:numFmt formatCode="General" sourceLinked="1"/>
        <c:tickLblPos val="nextTo"/>
        <c:crossAx val="160302208"/>
        <c:crosses val="autoZero"/>
        <c:crossBetween val="midCat"/>
        <c:majorUnit val="50"/>
        <c:minorUnit val="1"/>
      </c:valAx>
      <c:valAx>
        <c:axId val="160302208"/>
        <c:scaling>
          <c:orientation val="minMax"/>
          <c:max val="35"/>
          <c:min val="-5"/>
        </c:scaling>
        <c:axPos val="l"/>
        <c:majorGridlines/>
        <c:minorGridlines/>
        <c:numFmt formatCode="General" sourceLinked="1"/>
        <c:tickLblPos val="nextTo"/>
        <c:crossAx val="160034176"/>
        <c:crosses val="autoZero"/>
        <c:crossBetween val="midCat"/>
        <c:majorUnit val="50"/>
        <c:minorUnit val="1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1454887503223952"/>
          <c:y val="2.1801707776218742E-2"/>
          <c:w val="0.8353933214995527"/>
          <c:h val="0.91441652267693285"/>
        </c:manualLayout>
      </c:layout>
      <c:scatterChart>
        <c:scatterStyle val="lineMarker"/>
        <c:ser>
          <c:idx val="0"/>
          <c:order val="0"/>
          <c:marker>
            <c:symbol val="none"/>
          </c:marker>
          <c:xVal>
            <c:numRef>
              <c:f>Arkusz1!$Q$38:$Q$39</c:f>
              <c:numCache>
                <c:formatCode>_-* #,##0.00\ _z_ł_-;\-* #,##0.00\ _z_ł_-;_-* "-"??\ _z_ł_-;_-@_-</c:formatCode>
                <c:ptCount val="2"/>
                <c:pt idx="0" formatCode="General">
                  <c:v>0</c:v>
                </c:pt>
                <c:pt idx="1">
                  <c:v>-1.7463172433421197</c:v>
                </c:pt>
              </c:numCache>
            </c:numRef>
          </c:xVal>
          <c:yVal>
            <c:numRef>
              <c:f>Arkusz1!$R$38:$R$39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-12.882172801418477</c:v>
                </c:pt>
              </c:numCache>
            </c:numRef>
          </c:yVal>
        </c:ser>
        <c:ser>
          <c:idx val="1"/>
          <c:order val="1"/>
          <c:marker>
            <c:symbol val="none"/>
          </c:marker>
          <c:xVal>
            <c:numRef>
              <c:f>Arkusz1!$Q$39:$Q$40</c:f>
              <c:numCache>
                <c:formatCode>_-* #,##0.00\ _z_ł_-;\-* #,##0.00\ _z_ł_-;_-* "-"??\ _z_ł_-;_-@_-</c:formatCode>
                <c:ptCount val="2"/>
                <c:pt idx="0">
                  <c:v>-1.7463172433421197</c:v>
                </c:pt>
                <c:pt idx="1">
                  <c:v>16.090537404775773</c:v>
                </c:pt>
              </c:numCache>
            </c:numRef>
          </c:xVal>
          <c:yVal>
            <c:numRef>
              <c:f>Arkusz1!$R$39:$R$40</c:f>
              <c:numCache>
                <c:formatCode>0.00</c:formatCode>
                <c:ptCount val="2"/>
                <c:pt idx="0">
                  <c:v>-12.882172801418477</c:v>
                </c:pt>
                <c:pt idx="1">
                  <c:v>-15.300150522969114</c:v>
                </c:pt>
              </c:numCache>
            </c:numRef>
          </c:yVal>
        </c:ser>
        <c:axId val="160338688"/>
        <c:axId val="160340224"/>
      </c:scatterChart>
      <c:valAx>
        <c:axId val="160338688"/>
        <c:scaling>
          <c:orientation val="minMax"/>
          <c:max val="31"/>
          <c:min val="-5"/>
        </c:scaling>
        <c:axPos val="b"/>
        <c:majorGridlines/>
        <c:minorGridlines/>
        <c:numFmt formatCode="General" sourceLinked="1"/>
        <c:tickLblPos val="nextTo"/>
        <c:crossAx val="160340224"/>
        <c:crosses val="autoZero"/>
        <c:crossBetween val="midCat"/>
        <c:majorUnit val="50"/>
        <c:minorUnit val="1"/>
      </c:valAx>
      <c:valAx>
        <c:axId val="160340224"/>
        <c:scaling>
          <c:orientation val="minMax"/>
          <c:max val="31"/>
          <c:min val="-5"/>
        </c:scaling>
        <c:axPos val="l"/>
        <c:majorGridlines/>
        <c:minorGridlines/>
        <c:numFmt formatCode="General" sourceLinked="1"/>
        <c:tickLblPos val="nextTo"/>
        <c:crossAx val="160338688"/>
        <c:crosses val="autoZero"/>
        <c:crossBetween val="midCat"/>
        <c:majorUnit val="50"/>
        <c:minorUnit val="1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647700</xdr:colOff>
      <xdr:row>31</xdr:row>
      <xdr:rowOff>0</xdr:rowOff>
    </xdr:from>
    <xdr:to>
      <xdr:col>13</xdr:col>
      <xdr:colOff>133350</xdr:colOff>
      <xdr:row>37</xdr:row>
      <xdr:rowOff>38100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34350" y="4638675"/>
          <a:ext cx="2228850" cy="1428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542925</xdr:colOff>
      <xdr:row>20</xdr:row>
      <xdr:rowOff>76200</xdr:rowOff>
    </xdr:from>
    <xdr:to>
      <xdr:col>7</xdr:col>
      <xdr:colOff>76200</xdr:colOff>
      <xdr:row>25</xdr:row>
      <xdr:rowOff>19050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486275" y="3752850"/>
          <a:ext cx="2095500" cy="847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495300</xdr:colOff>
      <xdr:row>8</xdr:row>
      <xdr:rowOff>9525</xdr:rowOff>
    </xdr:from>
    <xdr:to>
      <xdr:col>13</xdr:col>
      <xdr:colOff>647700</xdr:colOff>
      <xdr:row>24</xdr:row>
      <xdr:rowOff>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285750</xdr:colOff>
      <xdr:row>7</xdr:row>
      <xdr:rowOff>142875</xdr:rowOff>
    </xdr:from>
    <xdr:to>
      <xdr:col>19</xdr:col>
      <xdr:colOff>390525</xdr:colOff>
      <xdr:row>23</xdr:row>
      <xdr:rowOff>133350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0"/>
  <sheetViews>
    <sheetView tabSelected="1" topLeftCell="A7" zoomScale="80" zoomScaleNormal="80" workbookViewId="0">
      <selection activeCell="K39" sqref="K39"/>
    </sheetView>
  </sheetViews>
  <sheetFormatPr defaultRowHeight="14.25"/>
  <cols>
    <col min="1" max="1" width="23.5" customWidth="1"/>
    <col min="2" max="2" width="9.5" style="1" bestFit="1" customWidth="1"/>
    <col min="3" max="3" width="9.5" bestFit="1" customWidth="1"/>
    <col min="4" max="4" width="9.25" bestFit="1" customWidth="1"/>
    <col min="7" max="7" width="15.625" style="14" bestFit="1" customWidth="1"/>
    <col min="8" max="8" width="10" bestFit="1" customWidth="1"/>
    <col min="9" max="9" width="9.5" bestFit="1" customWidth="1"/>
    <col min="14" max="14" width="12.25" style="9" bestFit="1" customWidth="1"/>
    <col min="17" max="17" width="10.125" style="10" bestFit="1" customWidth="1"/>
    <col min="18" max="18" width="9" style="10"/>
  </cols>
  <sheetData>
    <row r="1" spans="1:12" ht="15">
      <c r="A1" s="3" t="s">
        <v>11</v>
      </c>
    </row>
    <row r="2" spans="1:12">
      <c r="B2" s="1" t="s">
        <v>4</v>
      </c>
      <c r="C2" t="s">
        <v>5</v>
      </c>
    </row>
    <row r="3" spans="1:12" ht="15">
      <c r="A3" t="s">
        <v>2</v>
      </c>
      <c r="B3" s="1">
        <f t="shared" ref="B3:B4" si="0">RADIANS(C3)</f>
        <v>-0.34033920413889424</v>
      </c>
      <c r="C3" s="4">
        <v>-19.5</v>
      </c>
      <c r="F3" t="s">
        <v>0</v>
      </c>
      <c r="G3" s="15">
        <f>COS(theta1)*(150*COS(theta2 + theta4) + 100*COS(theta2) + 50*SIN(theta2) + 50)</f>
        <v>-75.961623363045049</v>
      </c>
      <c r="I3" s="6">
        <f>SQRT(G3^2+G4^2)</f>
        <v>80.583789363051665</v>
      </c>
      <c r="J3" s="7" t="s">
        <v>12</v>
      </c>
    </row>
    <row r="4" spans="1:12" ht="15">
      <c r="A4" t="s">
        <v>3</v>
      </c>
      <c r="B4" s="1">
        <f t="shared" si="0"/>
        <v>-1.911135530933791</v>
      </c>
      <c r="C4" s="4">
        <v>-109.5</v>
      </c>
      <c r="F4" t="s">
        <v>1</v>
      </c>
      <c r="G4" s="15">
        <f xml:space="preserve"> SIN(theta1)*(150*COS(theta2 + theta4) + 100*COS(theta2) + 50*SIN(theta2) + 50)</f>
        <v>26.899421632436031</v>
      </c>
    </row>
    <row r="7" spans="1:12">
      <c r="L7" t="s">
        <v>13</v>
      </c>
    </row>
    <row r="9" spans="1:12" ht="15">
      <c r="A9" s="3" t="s">
        <v>10</v>
      </c>
    </row>
    <row r="10" spans="1:12" ht="15">
      <c r="A10" t="s">
        <v>0</v>
      </c>
      <c r="B10" s="4">
        <v>71</v>
      </c>
      <c r="C10" s="6">
        <f>SQRT(px^2+py^2)</f>
        <v>165.9548131269473</v>
      </c>
      <c r="D10" s="7" t="s">
        <v>12</v>
      </c>
      <c r="F10" t="s">
        <v>8</v>
      </c>
      <c r="G10" s="14">
        <f>COS(theta1)*(150*COS(theta2) + 100)</f>
        <v>47.065119780480018</v>
      </c>
      <c r="H10" s="5">
        <f>G10*180/PI()</f>
        <v>2696.6327256991926</v>
      </c>
    </row>
    <row r="11" spans="1:12" ht="15">
      <c r="A11" t="s">
        <v>1</v>
      </c>
      <c r="B11" s="4">
        <v>-150</v>
      </c>
      <c r="F11" t="s">
        <v>9</v>
      </c>
      <c r="G11" s="14">
        <f>SIN(theta1)*(150*COS(theta2) + 100)</f>
        <v>-16.666633032649905</v>
      </c>
      <c r="H11" s="5">
        <f>G11*180/PI()</f>
        <v>-954.92773146416346</v>
      </c>
    </row>
    <row r="16" spans="1:12">
      <c r="A16" t="s">
        <v>6</v>
      </c>
      <c r="B16" s="1">
        <f>ATAN2(py, px) - ATAN2(-150*(1 - (px^2 + py^2 - 32500)^2/900000000)^(1/2), px^2/200 + py^2/200 - 125/2)</f>
        <v>2.8225617385950752E-2</v>
      </c>
      <c r="C16" s="2">
        <f>B16*180/PI()</f>
        <v>1.6172087503660573</v>
      </c>
    </row>
    <row r="17" spans="1:18">
      <c r="C17" s="2"/>
    </row>
    <row r="19" spans="1:18">
      <c r="A19" t="s">
        <v>7</v>
      </c>
      <c r="B19" s="1">
        <f>PI() + ACOS(- px^2/30000 - py^2/30000 + 13/12)</f>
        <v>4.1872113938305011</v>
      </c>
      <c r="C19" s="2">
        <f>B19*180/PI()</f>
        <v>239.90954079557852</v>
      </c>
      <c r="D19" s="2">
        <f>360-C19</f>
        <v>120.09045920442148</v>
      </c>
    </row>
    <row r="20" spans="1:18">
      <c r="C20" s="2"/>
    </row>
    <row r="23" spans="1:18">
      <c r="A23" t="s">
        <v>14</v>
      </c>
      <c r="B23" s="1">
        <v>13</v>
      </c>
      <c r="N23" s="9">
        <f>COS(PI())</f>
        <v>-1</v>
      </c>
    </row>
    <row r="24" spans="1:18">
      <c r="A24" t="s">
        <v>15</v>
      </c>
      <c r="B24" s="1">
        <v>18</v>
      </c>
    </row>
    <row r="25" spans="1:18">
      <c r="Q25" s="10" t="s">
        <v>20</v>
      </c>
    </row>
    <row r="26" spans="1:18" ht="15">
      <c r="A26" s="3" t="s">
        <v>11</v>
      </c>
      <c r="Q26" s="10" t="s">
        <v>21</v>
      </c>
      <c r="R26" s="10" t="s">
        <v>22</v>
      </c>
    </row>
    <row r="27" spans="1:18">
      <c r="B27" s="1" t="s">
        <v>4</v>
      </c>
      <c r="C27" t="s">
        <v>5</v>
      </c>
      <c r="Q27" s="10">
        <v>0</v>
      </c>
      <c r="R27" s="10">
        <v>0</v>
      </c>
    </row>
    <row r="28" spans="1:18" ht="15">
      <c r="A28" t="s">
        <v>2</v>
      </c>
      <c r="B28" s="1">
        <f t="shared" ref="B28:B29" si="1">RADIANS(C28)</f>
        <v>1.4360569085409343</v>
      </c>
      <c r="C28" s="8">
        <v>82.28</v>
      </c>
      <c r="F28" t="s">
        <v>0</v>
      </c>
      <c r="G28" s="15">
        <f>$B$23*COS(B28)+$B$24*COS(B28+B29)</f>
        <v>-16.090537404775773</v>
      </c>
      <c r="I28" s="6">
        <f>SQRT(G28^2+G29^2)</f>
        <v>22.203603311174522</v>
      </c>
      <c r="J28" s="7" t="s">
        <v>12</v>
      </c>
      <c r="M28" t="s">
        <v>18</v>
      </c>
      <c r="N28" s="9">
        <f>$B$23*COS(B28)</f>
        <v>1.746317243342121</v>
      </c>
      <c r="Q28" s="11">
        <f>N28</f>
        <v>1.746317243342121</v>
      </c>
      <c r="R28" s="12">
        <f>N29</f>
        <v>12.882172801418477</v>
      </c>
    </row>
    <row r="29" spans="1:18" ht="15">
      <c r="A29" t="s">
        <v>3</v>
      </c>
      <c r="B29" s="1">
        <f t="shared" si="1"/>
        <v>1.5707963267948966</v>
      </c>
      <c r="C29" s="8">
        <v>90</v>
      </c>
      <c r="F29" t="s">
        <v>1</v>
      </c>
      <c r="G29" s="15">
        <f>$B$23*SIN(B28)+$B$24*SIN(B28+B29)</f>
        <v>15.300150522969108</v>
      </c>
      <c r="M29" t="s">
        <v>19</v>
      </c>
      <c r="N29" s="9">
        <f>$B$23*SIN(B28)</f>
        <v>12.882172801418477</v>
      </c>
      <c r="Q29" s="11">
        <f>G28</f>
        <v>-16.090537404775773</v>
      </c>
      <c r="R29" s="12">
        <f>G29</f>
        <v>15.300150522969108</v>
      </c>
    </row>
    <row r="32" spans="1:18" ht="15">
      <c r="A32" s="3" t="s">
        <v>10</v>
      </c>
      <c r="G32" s="14" t="s">
        <v>4</v>
      </c>
      <c r="H32" t="s">
        <v>16</v>
      </c>
    </row>
    <row r="33" spans="1:18" ht="25.5">
      <c r="A33" t="s">
        <v>0</v>
      </c>
      <c r="B33" s="17">
        <f>G28</f>
        <v>-16.090537404775773</v>
      </c>
      <c r="C33" s="6">
        <f>SQRT(B33^2+B34^2)</f>
        <v>22.203603311174522</v>
      </c>
      <c r="D33" s="7" t="s">
        <v>12</v>
      </c>
      <c r="F33" t="s">
        <v>8</v>
      </c>
      <c r="G33" s="13">
        <f>ATAN(B34/B33)-ASIN((B24*SIN(G34))/(C33))</f>
        <v>-1.7055357450488586</v>
      </c>
      <c r="H33" s="5">
        <f>G33*180/PI()</f>
        <v>-97.72</v>
      </c>
    </row>
    <row r="34" spans="1:18" ht="25.5">
      <c r="A34" t="s">
        <v>1</v>
      </c>
      <c r="B34" s="17">
        <f>G29</f>
        <v>15.300150522969108</v>
      </c>
      <c r="D34" t="s">
        <v>17</v>
      </c>
      <c r="F34" t="s">
        <v>9</v>
      </c>
      <c r="G34" s="13">
        <f>ACOS((B33^2+B34^2-B23^2-B24^2)/(2*B23*B24))</f>
        <v>1.5707963267948961</v>
      </c>
      <c r="H34" s="5">
        <f>G34*180/PI()</f>
        <v>89.999999999999972</v>
      </c>
    </row>
    <row r="36" spans="1:18">
      <c r="G36" s="16"/>
    </row>
    <row r="37" spans="1:18" ht="15">
      <c r="A37" s="3" t="s">
        <v>11</v>
      </c>
      <c r="Q37" s="10" t="s">
        <v>20</v>
      </c>
    </row>
    <row r="38" spans="1:18">
      <c r="B38" s="1" t="s">
        <v>4</v>
      </c>
      <c r="C38" t="s">
        <v>5</v>
      </c>
      <c r="Q38" s="10">
        <v>0</v>
      </c>
      <c r="R38" s="10">
        <v>0</v>
      </c>
    </row>
    <row r="39" spans="1:18" ht="15">
      <c r="A39" t="s">
        <v>2</v>
      </c>
      <c r="B39" s="1">
        <f t="shared" ref="B39:B40" si="2">RADIANS(C39)</f>
        <v>-1.7055357450488589</v>
      </c>
      <c r="C39" s="8">
        <f>H33</f>
        <v>-97.72</v>
      </c>
      <c r="F39" t="s">
        <v>0</v>
      </c>
      <c r="G39" s="15">
        <f>$B$23*COS(B39)+$B$24*COS(B39+B40)</f>
        <v>16.090537404775773</v>
      </c>
      <c r="I39" s="6">
        <f>SQRT(G39^2+G40^2)</f>
        <v>22.203603311174525</v>
      </c>
      <c r="J39" s="7" t="s">
        <v>12</v>
      </c>
      <c r="M39" t="s">
        <v>18</v>
      </c>
      <c r="N39" s="9">
        <f>$B$23*COS(B39)</f>
        <v>-1.7463172433421197</v>
      </c>
      <c r="Q39" s="11">
        <f>N39</f>
        <v>-1.7463172433421197</v>
      </c>
      <c r="R39" s="12">
        <f>N40</f>
        <v>-12.882172801418477</v>
      </c>
    </row>
    <row r="40" spans="1:18" ht="15">
      <c r="A40" t="s">
        <v>3</v>
      </c>
      <c r="B40" s="1">
        <f t="shared" si="2"/>
        <v>1.5707963267948961</v>
      </c>
      <c r="C40" s="8">
        <f>H34</f>
        <v>89.999999999999972</v>
      </c>
      <c r="F40" t="s">
        <v>1</v>
      </c>
      <c r="G40" s="15">
        <f>$B$23*SIN(B39)+$B$24*SIN(B39+B40)</f>
        <v>-15.300150522969114</v>
      </c>
      <c r="M40" t="s">
        <v>19</v>
      </c>
      <c r="N40" s="9">
        <f>$B$23*SIN(B39)</f>
        <v>-12.882172801418477</v>
      </c>
      <c r="Q40" s="11">
        <f>G39</f>
        <v>16.090537404775773</v>
      </c>
      <c r="R40" s="12">
        <f>G40</f>
        <v>-15.300150522969114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6</vt:i4>
      </vt:variant>
    </vt:vector>
  </HeadingPairs>
  <TitlesOfParts>
    <vt:vector size="9" baseType="lpstr">
      <vt:lpstr>Arkusz1</vt:lpstr>
      <vt:lpstr>Arkusz2</vt:lpstr>
      <vt:lpstr>Arkusz3</vt:lpstr>
      <vt:lpstr>px</vt:lpstr>
      <vt:lpstr>py</vt:lpstr>
      <vt:lpstr>pz</vt:lpstr>
      <vt:lpstr>theta1</vt:lpstr>
      <vt:lpstr>theta2</vt:lpstr>
      <vt:lpstr>theta4</vt:lpstr>
    </vt:vector>
  </TitlesOfParts>
  <Company>Acer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KubaMiszczLenovo</dc:creator>
  <cp:lastModifiedBy>KubaMiszczLenovo</cp:lastModifiedBy>
  <dcterms:created xsi:type="dcterms:W3CDTF">2016-11-18T11:45:11Z</dcterms:created>
  <dcterms:modified xsi:type="dcterms:W3CDTF">2017-03-31T05:27:37Z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4f3a654a-46a6-402c-8752-77cc249e237a</vt:lpwstr>
  </property>
</Properties>
</file>