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STM32_Workspace\sg90arma6cvgdb3\"/>
    </mc:Choice>
  </mc:AlternateContent>
  <xr:revisionPtr revIDLastSave="0" documentId="10_ncr:8100000_{879505D0-E08B-49B8-B487-40559EC825FA}" xr6:coauthVersionLast="32" xr6:coauthVersionMax="32" xr10:uidLastSave="{00000000-0000-0000-0000-000000000000}"/>
  <bookViews>
    <workbookView xWindow="0" yWindow="0" windowWidth="28800" windowHeight="14100" tabRatio="500" activeTab="4" xr2:uid="{00000000-000D-0000-FFFF-FFFF00000000}"/>
  </bookViews>
  <sheets>
    <sheet name="TIMER" sheetId="1" r:id="rId1"/>
    <sheet name="PWMSG90" sheetId="2" r:id="rId2"/>
    <sheet name="PWM" sheetId="3" r:id="rId3"/>
    <sheet name="FREQ" sheetId="4" r:id="rId4"/>
    <sheet name="FREQ (2)" sheetId="7" r:id="rId5"/>
    <sheet name="serwa parametry" sheetId="5" r:id="rId6"/>
    <sheet name="Arkusz3" sheetId="6" r:id="rId7"/>
  </sheets>
  <definedNames>
    <definedName name="ARR" localSheetId="4">'FREQ (2)'!$D$9</definedName>
    <definedName name="ARR">FREQ!$D$9</definedName>
    <definedName name="CKD" localSheetId="4">'FREQ (2)'!$D$8</definedName>
    <definedName name="CKD">FREQ!$D$8</definedName>
    <definedName name="FCLK" localSheetId="4">'FREQ (2)'!$D$6</definedName>
    <definedName name="FCLK">FREQ!$D$6</definedName>
    <definedName name="PSC" localSheetId="4">'FREQ (2)'!$D$7</definedName>
    <definedName name="PSC">FREQ!$D$7</definedName>
    <definedName name="TIM_CLK" localSheetId="4">'FREQ (2)'!$D$6</definedName>
    <definedName name="TIM_CLK">FREQ!$D$6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9" i="7" l="1"/>
  <c r="D19" i="7"/>
  <c r="D14" i="7"/>
  <c r="G9" i="7"/>
  <c r="G8" i="7"/>
  <c r="G7" i="7"/>
  <c r="G6" i="7"/>
  <c r="G5" i="7"/>
  <c r="F5" i="7"/>
  <c r="F6" i="7"/>
  <c r="F7" i="7"/>
  <c r="F8" i="7"/>
  <c r="F9" i="7"/>
  <c r="G14" i="5"/>
  <c r="C14" i="5"/>
  <c r="G12" i="5"/>
  <c r="C12" i="5"/>
  <c r="G10" i="5"/>
  <c r="C10" i="5"/>
  <c r="G8" i="5"/>
  <c r="C8" i="5"/>
  <c r="G6" i="5"/>
  <c r="C6" i="5"/>
  <c r="I2" i="5" l="1"/>
  <c r="D21" i="7" l="1"/>
  <c r="D23" i="4"/>
  <c r="D24" i="4"/>
  <c r="D25" i="4"/>
  <c r="D26" i="4"/>
  <c r="D27" i="4"/>
  <c r="D22" i="4"/>
  <c r="D21" i="4"/>
  <c r="D20" i="4"/>
  <c r="D15" i="7"/>
  <c r="D6" i="7"/>
  <c r="D1" i="7" s="1"/>
  <c r="D2" i="7" l="1"/>
  <c r="G2" i="7" s="1"/>
  <c r="G1" i="7"/>
  <c r="F1" i="7"/>
  <c r="D24" i="7"/>
  <c r="D20" i="7"/>
  <c r="D23" i="7"/>
  <c r="D26" i="7"/>
  <c r="D22" i="7"/>
  <c r="D25" i="7"/>
  <c r="D15" i="4"/>
  <c r="D6" i="4"/>
  <c r="D1" i="4" s="1"/>
  <c r="D2" i="4" s="1"/>
  <c r="D3" i="4" s="1"/>
  <c r="D6" i="3"/>
  <c r="D7" i="3" s="1"/>
  <c r="D1" i="3"/>
  <c r="D2" i="3" s="1"/>
  <c r="D3" i="3" s="1"/>
  <c r="D6" i="2"/>
  <c r="D7" i="2" s="1"/>
  <c r="D2" i="2"/>
  <c r="D3" i="2" s="1"/>
  <c r="D6" i="1"/>
  <c r="D9" i="1" s="1"/>
  <c r="D2" i="1"/>
  <c r="D3" i="1" s="1"/>
  <c r="D3" i="7" l="1"/>
  <c r="F2" i="7"/>
  <c r="F3" i="7" l="1"/>
  <c r="G3" i="7"/>
</calcChain>
</file>

<file path=xl/sharedStrings.xml><?xml version="1.0" encoding="utf-8"?>
<sst xmlns="http://schemas.openxmlformats.org/spreadsheetml/2006/main" count="140" uniqueCount="43">
  <si>
    <t>INT_FREQ</t>
  </si>
  <si>
    <t>Hz czyli x/sek</t>
  </si>
  <si>
    <t xml:space="preserve">tick co </t>
  </si>
  <si>
    <t>sekundy</t>
  </si>
  <si>
    <t>milisekundy</t>
  </si>
  <si>
    <t>TIM_CLK</t>
  </si>
  <si>
    <t>FCLK</t>
  </si>
  <si>
    <t>MHz</t>
  </si>
  <si>
    <t>Hz</t>
  </si>
  <si>
    <t>Prescaler</t>
  </si>
  <si>
    <t>PSC</t>
  </si>
  <si>
    <t>max 65535</t>
  </si>
  <si>
    <t>Internal Clock Division</t>
  </si>
  <si>
    <t>CKD</t>
  </si>
  <si>
    <t>Counter Period (AutoReload Register)</t>
  </si>
  <si>
    <t>ARR</t>
  </si>
  <si>
    <t>S</t>
  </si>
  <si>
    <t>ms</t>
  </si>
  <si>
    <t>f=</t>
  </si>
  <si>
    <t>CCR</t>
  </si>
  <si>
    <t>krok CCR</t>
  </si>
  <si>
    <t>ms = 1/64000 z 20ms</t>
  </si>
  <si>
    <t>x</t>
  </si>
  <si>
    <t>fromLow</t>
  </si>
  <si>
    <t>fromHigh</t>
  </si>
  <si>
    <t>toLow</t>
  </si>
  <si>
    <t>toHigh</t>
  </si>
  <si>
    <t>maxCCR</t>
  </si>
  <si>
    <t>plus45CCR</t>
  </si>
  <si>
    <t>zeroCCR</t>
  </si>
  <si>
    <t>minus45CCR</t>
  </si>
  <si>
    <t>minCCR</t>
  </si>
  <si>
    <t>(x - fromLow) * (toHigh - toLow) / (fromHigh - fromLow) + toLow</t>
  </si>
  <si>
    <t>Servo5131</t>
  </si>
  <si>
    <t>Servo5132</t>
  </si>
  <si>
    <t>Servo5133</t>
  </si>
  <si>
    <t>Servo5134</t>
  </si>
  <si>
    <t>Servo5135</t>
  </si>
  <si>
    <t>interpolacja =&gt; map:</t>
  </si>
  <si>
    <t>WYNIK:</t>
  </si>
  <si>
    <t>Kolumna1</t>
  </si>
  <si>
    <t>Kolumna2</t>
  </si>
  <si>
    <t>Kolumna3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</si>
</sst>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7" formatCode="0.0000"/>
  </numFmts>
  <fonts count="7">
    <font>
      <sz val="11"/>
      <color rgb="FF0000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b/>
      <sz val="11"/>
      <color rgb="FF000000"/>
      <name val="Czcionka tekstu podstawowego"/>
    </font>
    <font>
      <b/>
      <sz val="11"/>
      <color rgb="FF000000"/>
      <name val="Czcionka tekstu podstawowego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4" borderId="0" applyBorder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0" fontId="1" fillId="2" borderId="1" xfId="1" applyFont="1" applyFill="1" applyBorder="1" applyAlignment="1" applyProtection="1"/>
    <xf numFmtId="0" fontId="2" fillId="0" borderId="0" xfId="0" applyFont="1" applyAlignment="1">
      <alignment horizontal="right"/>
    </xf>
    <xf numFmtId="0" fontId="3" fillId="3" borderId="0" xfId="1" applyFont="1" applyFill="1" applyBorder="1" applyAlignment="1" applyProtection="1"/>
    <xf numFmtId="0" fontId="4" fillId="4" borderId="2" xfId="1" applyBorder="1" applyAlignment="1" applyProtection="1"/>
    <xf numFmtId="2" fontId="4" fillId="4" borderId="2" xfId="1" applyNumberFormat="1" applyBorder="1" applyAlignment="1" applyProtection="1"/>
    <xf numFmtId="0" fontId="0" fillId="0" borderId="0" xfId="0" applyFont="1" applyAlignment="1">
      <alignment horizontal="right"/>
    </xf>
    <xf numFmtId="2" fontId="4" fillId="4" borderId="1" xfId="1" applyNumberFormat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1" fillId="2" borderId="1" xfId="1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5" fillId="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7" fontId="4" fillId="4" borderId="1" xfId="1" applyNumberFormat="1" applyBorder="1" applyAlignment="1" applyProtection="1">
      <alignment horizontal="center"/>
    </xf>
    <xf numFmtId="11" fontId="0" fillId="0" borderId="0" xfId="0" applyNumberFormat="1"/>
    <xf numFmtId="0" fontId="0" fillId="0" borderId="0" xfId="0" quotePrefix="1"/>
  </cellXfs>
  <cellStyles count="2">
    <cellStyle name="Normalny" xfId="0" builtinId="0"/>
    <cellStyle name="Tekst objaśnienia" xfId="1" builtinId="53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zcionka tekstu podstawowego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zcionka tekstu podstawowego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zcionka tekstu podstawowego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zcionka tekstu podstawowego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zcionka tekstu podstawowego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zcionka tekstu podstawowego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zcionka tekstu podstawowego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8920" y="0"/>
          <a:ext cx="628632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018920" y="2571480"/>
          <a:ext cx="654336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34240" y="0"/>
          <a:ext cx="6286320" cy="185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34240" y="2449800"/>
          <a:ext cx="6543360" cy="339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479010</xdr:colOff>
      <xdr:row>0</xdr:row>
      <xdr:rowOff>151920</xdr:rowOff>
    </xdr:from>
    <xdr:to>
      <xdr:col>20</xdr:col>
      <xdr:colOff>355530</xdr:colOff>
      <xdr:row>11</xdr:row>
      <xdr:rowOff>33480</xdr:rowOff>
    </xdr:to>
    <xdr:pic>
      <xdr:nvPicPr>
        <xdr:cNvPr id="8" name="Imag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575600" y="151920"/>
          <a:ext cx="3210480" cy="1809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53335" y="0"/>
          <a:ext cx="6200865" cy="196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53335" y="2572020"/>
          <a:ext cx="6457905" cy="35050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317085</xdr:colOff>
      <xdr:row>0</xdr:row>
      <xdr:rowOff>151920</xdr:rowOff>
    </xdr:from>
    <xdr:to>
      <xdr:col>20</xdr:col>
      <xdr:colOff>193605</xdr:colOff>
      <xdr:row>11</xdr:row>
      <xdr:rowOff>33480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385385" y="151920"/>
          <a:ext cx="3162645" cy="191991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361743-F128-453B-A06A-B95D884C18F0}" name="Tabela2" displayName="Tabela2" ref="A4:H14" totalsRowShown="0" headerRowDxfId="8" dataDxfId="9">
  <autoFilter ref="A4:H14" xr:uid="{2A9A2F01-6022-40DF-8127-07A7FAAECC8D}"/>
  <tableColumns count="8">
    <tableColumn id="1" xr3:uid="{6BBCAF7E-733F-4849-9883-FB0FD0D2F7AD}" name="Kolumna1" dataDxfId="7"/>
    <tableColumn id="2" xr3:uid="{EC9D2C06-69BE-4C31-89B7-474F282CBBC5}" name="maxCCR" dataDxfId="6"/>
    <tableColumn id="3" xr3:uid="{CDD9FD21-DED4-4FC1-BD71-D33701F56595}" name="Kolumna2" dataDxfId="5"/>
    <tableColumn id="4" xr3:uid="{41998126-860A-44A8-A292-5C5F136F78E0}" name="plus45CCR" dataDxfId="4"/>
    <tableColumn id="5" xr3:uid="{8270DB2E-589A-4612-8CAF-BABFBE66DEFE}" name="zeroCCR" dataDxfId="3"/>
    <tableColumn id="6" xr3:uid="{AD735AEF-0726-46FC-9553-6645E18E904C}" name="minus45CCR" dataDxfId="2"/>
    <tableColumn id="7" xr3:uid="{D77A9AFB-5ABB-436D-BBDA-D4AE47C55EEF}" name="Kolumna3" dataDxfId="1"/>
    <tableColumn id="8" xr3:uid="{A3EE0565-FF2F-4E7A-A127-3BBEE7FFFAA3}" name="minCC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"/>
  <sheetViews>
    <sheetView zoomScaleNormal="100" workbookViewId="0">
      <selection activeCell="D9" sqref="D9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1000</v>
      </c>
      <c r="E1" t="s">
        <v>1</v>
      </c>
    </row>
    <row r="2" spans="2:5">
      <c r="C2" t="s">
        <v>2</v>
      </c>
      <c r="D2">
        <f>1/D1</f>
        <v>1E-3</v>
      </c>
      <c r="E2" t="s">
        <v>3</v>
      </c>
    </row>
    <row r="3" spans="2:5">
      <c r="C3" t="s">
        <v>2</v>
      </c>
      <c r="D3">
        <f>D2*1000</f>
        <v>1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2">
        <v>65535</v>
      </c>
      <c r="E7" t="s">
        <v>11</v>
      </c>
    </row>
    <row r="8" spans="2:5" ht="15">
      <c r="B8" s="3" t="s">
        <v>12</v>
      </c>
      <c r="C8" t="s">
        <v>13</v>
      </c>
      <c r="D8" s="2">
        <v>1</v>
      </c>
      <c r="E8" t="s">
        <v>11</v>
      </c>
    </row>
    <row r="9" spans="2:5" ht="15">
      <c r="B9" s="3" t="s">
        <v>14</v>
      </c>
      <c r="C9" t="s">
        <v>15</v>
      </c>
      <c r="D9" s="4">
        <f>(D6/(D1*(D7+1)*(D8+1)))-1</f>
        <v>-0.45068359375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"/>
  <sheetViews>
    <sheetView zoomScaleNormal="100" workbookViewId="0">
      <selection activeCell="D10" sqref="D10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50</v>
      </c>
      <c r="E1" t="s">
        <v>1</v>
      </c>
    </row>
    <row r="2" spans="2:5">
      <c r="C2" t="s">
        <v>2</v>
      </c>
      <c r="D2">
        <f>1/D1</f>
        <v>0.02</v>
      </c>
      <c r="E2" t="s">
        <v>3</v>
      </c>
    </row>
    <row r="3" spans="2:5">
      <c r="C3" t="s">
        <v>2</v>
      </c>
      <c r="D3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5">
        <f>(D6/(D1*(D9+1)*(D8+1)))-1</f>
        <v>143</v>
      </c>
      <c r="E7" t="s">
        <v>11</v>
      </c>
    </row>
    <row r="8" spans="2:5" ht="15">
      <c r="B8" s="3" t="s">
        <v>12</v>
      </c>
      <c r="C8" t="s">
        <v>13</v>
      </c>
      <c r="D8" s="2">
        <v>0</v>
      </c>
      <c r="E8" t="s">
        <v>11</v>
      </c>
    </row>
    <row r="9" spans="2:5" ht="15">
      <c r="B9" s="3" t="s">
        <v>14</v>
      </c>
      <c r="C9" t="s">
        <v>15</v>
      </c>
      <c r="D9" s="2">
        <v>9999</v>
      </c>
      <c r="E9" t="s">
        <v>11</v>
      </c>
    </row>
    <row r="10" spans="2:5">
      <c r="D10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"/>
  <sheetViews>
    <sheetView zoomScaleNormal="100" workbookViewId="0">
      <selection activeCell="D5" sqref="D5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9.625" customWidth="1"/>
    <col min="5" max="1025" width="8.625" customWidth="1"/>
  </cols>
  <sheetData>
    <row r="1" spans="2:5">
      <c r="C1" t="s">
        <v>0</v>
      </c>
      <c r="D1" s="2">
        <f>14*1098.15963058286</f>
        <v>15374.234828160041</v>
      </c>
      <c r="E1" t="s">
        <v>1</v>
      </c>
    </row>
    <row r="2" spans="2:5">
      <c r="C2" t="s">
        <v>2</v>
      </c>
      <c r="D2">
        <f>1/D1</f>
        <v>6.5043887463482836E-5</v>
      </c>
      <c r="E2" t="s">
        <v>3</v>
      </c>
    </row>
    <row r="3" spans="2:5">
      <c r="C3" t="s">
        <v>2</v>
      </c>
      <c r="D3">
        <f>D2*1000</f>
        <v>6.504388746348283E-2</v>
      </c>
      <c r="E3" t="s">
        <v>4</v>
      </c>
    </row>
    <row r="5" spans="2:5" ht="15">
      <c r="B5" s="3" t="s">
        <v>5</v>
      </c>
      <c r="C5" t="s">
        <v>6</v>
      </c>
      <c r="D5" s="2">
        <v>64</v>
      </c>
      <c r="E5" t="s">
        <v>7</v>
      </c>
    </row>
    <row r="6" spans="2:5" ht="15">
      <c r="B6" s="3" t="s">
        <v>5</v>
      </c>
      <c r="C6" t="s">
        <v>6</v>
      </c>
      <c r="D6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6">
        <f>(D6/(D1*(D9+1)*(D8+1)))-1</f>
        <v>-0.99674780562682586</v>
      </c>
      <c r="E7" t="s">
        <v>11</v>
      </c>
    </row>
    <row r="8" spans="2:5" ht="15">
      <c r="B8" s="3" t="s">
        <v>12</v>
      </c>
      <c r="C8" t="s">
        <v>13</v>
      </c>
      <c r="D8" s="2">
        <v>19</v>
      </c>
      <c r="E8" t="s">
        <v>11</v>
      </c>
    </row>
    <row r="9" spans="2:5" ht="15">
      <c r="B9" s="3" t="s">
        <v>14</v>
      </c>
      <c r="C9" t="s">
        <v>15</v>
      </c>
      <c r="D9" s="2">
        <v>63999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27"/>
  <sheetViews>
    <sheetView zoomScaleNormal="100" workbookViewId="0">
      <selection activeCell="D10" sqref="D10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1025" width="8.625" customWidth="1"/>
  </cols>
  <sheetData>
    <row r="1" spans="2:5">
      <c r="C1" t="s">
        <v>0</v>
      </c>
      <c r="D1" s="8">
        <f>TIM_CLK/((ARR+1)*(PSC+1)*(CKD+1))</f>
        <v>50</v>
      </c>
      <c r="E1" t="s">
        <v>1</v>
      </c>
    </row>
    <row r="2" spans="2:5">
      <c r="C2" t="s">
        <v>2</v>
      </c>
      <c r="D2" s="9">
        <f>1/D1</f>
        <v>0.02</v>
      </c>
      <c r="E2" t="s">
        <v>3</v>
      </c>
    </row>
    <row r="3" spans="2:5">
      <c r="C3" t="s">
        <v>2</v>
      </c>
      <c r="D3" s="9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10">
        <v>64</v>
      </c>
      <c r="E5" t="s">
        <v>7</v>
      </c>
    </row>
    <row r="6" spans="2:5" ht="15">
      <c r="B6" s="3" t="s">
        <v>5</v>
      </c>
      <c r="C6" t="s">
        <v>6</v>
      </c>
      <c r="D6" s="9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10">
        <v>19</v>
      </c>
      <c r="E7" t="s">
        <v>11</v>
      </c>
    </row>
    <row r="8" spans="2:5" ht="15">
      <c r="B8" s="3" t="s">
        <v>12</v>
      </c>
      <c r="C8" t="s">
        <v>13</v>
      </c>
      <c r="D8" s="10">
        <v>0</v>
      </c>
      <c r="E8" t="s">
        <v>11</v>
      </c>
    </row>
    <row r="9" spans="2:5" ht="15">
      <c r="B9" s="3" t="s">
        <v>14</v>
      </c>
      <c r="C9" t="s">
        <v>15</v>
      </c>
      <c r="D9" s="10">
        <v>63999</v>
      </c>
      <c r="E9" t="s">
        <v>11</v>
      </c>
    </row>
    <row r="14" spans="2:5">
      <c r="C14" s="7" t="s">
        <v>2</v>
      </c>
      <c r="D14" s="9">
        <v>20</v>
      </c>
      <c r="E14" t="s">
        <v>17</v>
      </c>
    </row>
    <row r="15" spans="2:5">
      <c r="C15" s="7" t="s">
        <v>18</v>
      </c>
      <c r="D15" s="9">
        <f>1/D14*1000</f>
        <v>50</v>
      </c>
      <c r="E15" t="s">
        <v>8</v>
      </c>
    </row>
    <row r="19" spans="3:5">
      <c r="D19" s="9" t="s">
        <v>19</v>
      </c>
    </row>
    <row r="20" spans="3:5">
      <c r="C20" t="s">
        <v>20</v>
      </c>
      <c r="D20" s="11">
        <f>20/(ARR+1)</f>
        <v>3.1250000000000001E-4</v>
      </c>
      <c r="E20" t="s">
        <v>21</v>
      </c>
    </row>
    <row r="21" spans="3:5">
      <c r="C21">
        <v>1.5</v>
      </c>
      <c r="D21" s="9">
        <f>C21/$D$20</f>
        <v>4800</v>
      </c>
    </row>
    <row r="22" spans="3:5">
      <c r="C22">
        <v>1</v>
      </c>
      <c r="D22" s="9">
        <f>C22/$D$20</f>
        <v>3200</v>
      </c>
    </row>
    <row r="23" spans="3:5">
      <c r="C23">
        <v>2</v>
      </c>
      <c r="D23" s="9">
        <f t="shared" ref="D23:D27" si="0">C23/$D$20</f>
        <v>6400</v>
      </c>
    </row>
    <row r="24" spans="3:5">
      <c r="C24">
        <v>20</v>
      </c>
      <c r="D24" s="9">
        <f t="shared" si="0"/>
        <v>64000</v>
      </c>
    </row>
    <row r="25" spans="3:5">
      <c r="D25" s="9">
        <f t="shared" si="0"/>
        <v>0</v>
      </c>
    </row>
    <row r="26" spans="3:5">
      <c r="D26" s="9">
        <f t="shared" si="0"/>
        <v>0</v>
      </c>
    </row>
    <row r="27" spans="3:5">
      <c r="D27" s="9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:G26"/>
  <sheetViews>
    <sheetView tabSelected="1" zoomScaleNormal="100" workbookViewId="0">
      <selection activeCell="D24" sqref="D24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6" width="10.75" bestFit="1" customWidth="1"/>
    <col min="7" max="1025" width="8.625" customWidth="1"/>
  </cols>
  <sheetData>
    <row r="1" spans="2:7">
      <c r="C1" t="s">
        <v>0</v>
      </c>
      <c r="D1" s="28">
        <f>TIM_CLK/((ARR+1)*(PSC+1)*(CKD+1))</f>
        <v>49.999996589770575</v>
      </c>
      <c r="E1" t="s">
        <v>1</v>
      </c>
      <c r="F1" s="9" t="str">
        <f t="shared" ref="F1:F8" si="0">IF(INT(D1)-D1&lt;&gt;0,"niecalkowite","calkowite")</f>
        <v>niecalkowite</v>
      </c>
      <c r="G1" s="29">
        <f>ROUND(D1,0)-D1</f>
        <v>3.4102294250715204E-6</v>
      </c>
    </row>
    <row r="2" spans="2:7">
      <c r="C2" t="s">
        <v>2</v>
      </c>
      <c r="D2" s="9">
        <f>1/D1</f>
        <v>2.0000001364091864E-2</v>
      </c>
      <c r="E2" t="s">
        <v>3</v>
      </c>
      <c r="F2" s="9" t="str">
        <f t="shared" si="0"/>
        <v>niecalkowite</v>
      </c>
      <c r="G2" s="29">
        <f>ROUND(D2,0)-D2</f>
        <v>-2.0000001364091864E-2</v>
      </c>
    </row>
    <row r="3" spans="2:7">
      <c r="C3" t="s">
        <v>2</v>
      </c>
      <c r="D3" s="9">
        <f>D2*1000</f>
        <v>20.000001364091865</v>
      </c>
      <c r="E3" t="s">
        <v>4</v>
      </c>
      <c r="F3" s="9" t="str">
        <f t="shared" si="0"/>
        <v>niecalkowite</v>
      </c>
      <c r="G3" s="29">
        <f>ROUND(D3,0)-D3</f>
        <v>-1.3640918652413347E-6</v>
      </c>
    </row>
    <row r="4" spans="2:7">
      <c r="F4" s="9"/>
      <c r="G4" s="29"/>
    </row>
    <row r="5" spans="2:7" ht="15">
      <c r="B5" s="3" t="s">
        <v>5</v>
      </c>
      <c r="C5" t="s">
        <v>6</v>
      </c>
      <c r="D5" s="10">
        <v>72</v>
      </c>
      <c r="E5" t="s">
        <v>7</v>
      </c>
      <c r="F5" s="9" t="str">
        <f t="shared" si="0"/>
        <v>calkowite</v>
      </c>
      <c r="G5" s="29">
        <f>ROUND(D5,0)-D5</f>
        <v>0</v>
      </c>
    </row>
    <row r="6" spans="2:7" ht="15">
      <c r="B6" s="3" t="s">
        <v>5</v>
      </c>
      <c r="C6" t="s">
        <v>6</v>
      </c>
      <c r="D6" s="9">
        <f>D5*1000000</f>
        <v>72000000</v>
      </c>
      <c r="E6" t="s">
        <v>8</v>
      </c>
      <c r="F6" s="9" t="str">
        <f t="shared" si="0"/>
        <v>calkowite</v>
      </c>
      <c r="G6" s="29">
        <f>ROUND(D6,0)-D6</f>
        <v>0</v>
      </c>
    </row>
    <row r="7" spans="2:7" ht="15">
      <c r="B7" s="3" t="s">
        <v>9</v>
      </c>
      <c r="C7" t="s">
        <v>10</v>
      </c>
      <c r="D7" s="10">
        <v>23</v>
      </c>
      <c r="E7" t="s">
        <v>11</v>
      </c>
      <c r="F7" s="9" t="str">
        <f t="shared" si="0"/>
        <v>calkowite</v>
      </c>
      <c r="G7" s="29">
        <f>ROUND(D7,0)-D7</f>
        <v>0</v>
      </c>
    </row>
    <row r="8" spans="2:7" ht="15">
      <c r="B8" s="3" t="s">
        <v>12</v>
      </c>
      <c r="C8" t="s">
        <v>13</v>
      </c>
      <c r="D8" s="10">
        <v>0</v>
      </c>
      <c r="E8" t="s">
        <v>11</v>
      </c>
      <c r="F8" s="9" t="str">
        <f t="shared" si="0"/>
        <v>calkowite</v>
      </c>
      <c r="G8" s="29">
        <f>ROUND(D8,0)-D8</f>
        <v>0</v>
      </c>
    </row>
    <row r="9" spans="2:7" ht="15">
      <c r="B9" s="3" t="s">
        <v>14</v>
      </c>
      <c r="C9" t="s">
        <v>15</v>
      </c>
      <c r="D9" s="10">
        <v>59999.004092275594</v>
      </c>
      <c r="E9" t="s">
        <v>11</v>
      </c>
      <c r="F9" s="9" t="str">
        <f>IF(INT(D9)-D9&lt;&gt;0,"niecalkowite","calkowite")</f>
        <v>niecalkowite</v>
      </c>
      <c r="G9" s="29">
        <f>ROUND(D9,0)-D9</f>
        <v>-4.0922755943029188E-3</v>
      </c>
    </row>
    <row r="14" spans="2:7">
      <c r="C14" s="7" t="s">
        <v>2</v>
      </c>
      <c r="D14" s="9">
        <f>D3</f>
        <v>20.000001364091865</v>
      </c>
      <c r="E14" t="s">
        <v>17</v>
      </c>
    </row>
    <row r="15" spans="2:7">
      <c r="C15" s="7" t="s">
        <v>18</v>
      </c>
      <c r="D15" s="9">
        <f>1/D14*1000</f>
        <v>49.999996589770568</v>
      </c>
      <c r="E15" t="s">
        <v>8</v>
      </c>
    </row>
    <row r="18" spans="3:5">
      <c r="D18" s="9" t="s">
        <v>19</v>
      </c>
    </row>
    <row r="19" spans="3:5">
      <c r="C19" t="s">
        <v>20</v>
      </c>
      <c r="D19" s="11">
        <f>20/(ARR+1)</f>
        <v>3.3333331059847045E-4</v>
      </c>
      <c r="E19" s="30" t="str">
        <f>"ms = 1/"&amp;ROUND(ARR,0)+1&amp;" z 20ms"</f>
        <v>ms = 1/60000 z 20ms</v>
      </c>
    </row>
    <row r="20" spans="3:5">
      <c r="C20">
        <v>1</v>
      </c>
      <c r="D20" s="9">
        <f>C20/$D$19</f>
        <v>3000.0002046137797</v>
      </c>
    </row>
    <row r="21" spans="3:5">
      <c r="C21">
        <v>1.5</v>
      </c>
      <c r="D21" s="9">
        <f t="shared" ref="D21:D26" si="1">C21/$D$19</f>
        <v>4500.0003069206696</v>
      </c>
    </row>
    <row r="22" spans="3:5">
      <c r="C22">
        <v>2</v>
      </c>
      <c r="D22" s="9">
        <f t="shared" si="1"/>
        <v>6000.0004092275594</v>
      </c>
    </row>
    <row r="23" spans="3:5">
      <c r="C23">
        <v>20</v>
      </c>
      <c r="D23" s="9">
        <f t="shared" si="1"/>
        <v>60000.004092275602</v>
      </c>
    </row>
    <row r="24" spans="3:5">
      <c r="D24" s="9">
        <f t="shared" si="1"/>
        <v>0</v>
      </c>
    </row>
    <row r="25" spans="3:5">
      <c r="D25" s="9">
        <f t="shared" si="1"/>
        <v>0</v>
      </c>
    </row>
    <row r="26" spans="3:5">
      <c r="D26" s="9">
        <f t="shared" si="1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23"/>
  <sheetViews>
    <sheetView zoomScaleNormal="100" workbookViewId="0">
      <selection activeCell="C23" sqref="C23"/>
    </sheetView>
  </sheetViews>
  <sheetFormatPr defaultRowHeight="14.25"/>
  <cols>
    <col min="1" max="1" width="17.75" style="12" bestFit="1" customWidth="1"/>
    <col min="2" max="2" width="10.375" style="16" customWidth="1"/>
    <col min="3" max="3" width="11" style="16" customWidth="1"/>
    <col min="4" max="4" width="12.625" style="16" customWidth="1"/>
    <col min="5" max="5" width="12.25" style="16" bestFit="1" customWidth="1"/>
    <col min="6" max="6" width="14.125" style="16" customWidth="1"/>
    <col min="7" max="7" width="12.25" style="16" bestFit="1" customWidth="1"/>
    <col min="8" max="8" width="10" style="16" customWidth="1"/>
    <col min="9" max="9" width="12.25" style="12" bestFit="1" customWidth="1"/>
    <col min="10" max="10" width="9.625" style="12" bestFit="1" customWidth="1"/>
    <col min="11" max="11" width="4.875" style="12" bestFit="1" customWidth="1"/>
    <col min="12" max="12" width="12" style="12" bestFit="1" customWidth="1"/>
    <col min="13" max="13" width="4.875" style="12" bestFit="1" customWidth="1"/>
    <col min="14" max="14" width="2.75" style="12" bestFit="1" customWidth="1"/>
    <col min="15" max="1027" width="8.625" style="12" customWidth="1"/>
    <col min="1028" max="16384" width="9" style="12"/>
  </cols>
  <sheetData>
    <row r="1" spans="1:11">
      <c r="C1" s="16" t="s">
        <v>22</v>
      </c>
      <c r="D1" s="16" t="s">
        <v>23</v>
      </c>
      <c r="E1" s="16" t="s">
        <v>24</v>
      </c>
      <c r="F1" s="16" t="s">
        <v>25</v>
      </c>
      <c r="G1" s="16" t="s">
        <v>26</v>
      </c>
      <c r="I1" s="12" t="s">
        <v>39</v>
      </c>
    </row>
    <row r="2" spans="1:11" ht="15">
      <c r="A2" s="12" t="s">
        <v>38</v>
      </c>
      <c r="C2" s="16">
        <v>-60</v>
      </c>
      <c r="D2" s="16">
        <v>-90</v>
      </c>
      <c r="E2" s="16">
        <v>-45</v>
      </c>
      <c r="F2" s="16">
        <v>-900</v>
      </c>
      <c r="G2" s="16">
        <v>-450</v>
      </c>
      <c r="I2" s="13">
        <f xml:space="preserve"> (C2 - D2) * (G2 - F2) / (E2 - D2) + F2</f>
        <v>-600</v>
      </c>
      <c r="J2" s="12" t="s">
        <v>32</v>
      </c>
    </row>
    <row r="4" spans="1:11" ht="15.75" thickBot="1">
      <c r="A4" s="12" t="s">
        <v>40</v>
      </c>
      <c r="B4" s="17" t="s">
        <v>27</v>
      </c>
      <c r="C4" s="16" t="s">
        <v>41</v>
      </c>
      <c r="D4" s="18" t="s">
        <v>28</v>
      </c>
      <c r="E4" s="18" t="s">
        <v>29</v>
      </c>
      <c r="F4" s="18" t="s">
        <v>30</v>
      </c>
      <c r="G4" s="16" t="s">
        <v>42</v>
      </c>
      <c r="H4" s="18" t="s">
        <v>31</v>
      </c>
    </row>
    <row r="5" spans="1:11" ht="15">
      <c r="A5" s="20" t="s">
        <v>33</v>
      </c>
      <c r="B5" s="21">
        <v>83</v>
      </c>
      <c r="C5" s="22">
        <v>90</v>
      </c>
      <c r="D5" s="21">
        <v>45</v>
      </c>
      <c r="E5" s="21">
        <v>0</v>
      </c>
      <c r="F5" s="21">
        <v>-45</v>
      </c>
      <c r="G5" s="22">
        <v>-90</v>
      </c>
      <c r="H5" s="23">
        <v>-83</v>
      </c>
    </row>
    <row r="6" spans="1:11" ht="15.75" thickBot="1">
      <c r="A6" s="24"/>
      <c r="B6" s="25">
        <v>6400</v>
      </c>
      <c r="C6" s="26">
        <f>(C5 - D5) * (B6 - D6) / (B5 - D5) + D6</f>
        <v>6644.0789473684208</v>
      </c>
      <c r="D6" s="25">
        <v>5075</v>
      </c>
      <c r="E6" s="25">
        <v>3680</v>
      </c>
      <c r="F6" s="25">
        <v>2375</v>
      </c>
      <c r="G6" s="26">
        <f>(G5 - F5) * (H6 - F6) / (H5 - F5) + F6</f>
        <v>1398.0263157894738</v>
      </c>
      <c r="H6" s="27">
        <v>1550</v>
      </c>
    </row>
    <row r="7" spans="1:11" ht="15">
      <c r="A7" s="20" t="s">
        <v>34</v>
      </c>
      <c r="B7" s="21">
        <v>95</v>
      </c>
      <c r="C7" s="22">
        <v>90</v>
      </c>
      <c r="D7" s="21">
        <v>45</v>
      </c>
      <c r="E7" s="21">
        <v>0</v>
      </c>
      <c r="F7" s="21">
        <v>-45</v>
      </c>
      <c r="G7" s="22">
        <v>-90</v>
      </c>
      <c r="H7" s="23">
        <v>-95</v>
      </c>
    </row>
    <row r="8" spans="1:11" ht="15.75" thickBot="1">
      <c r="A8" s="24"/>
      <c r="B8" s="25">
        <v>7300</v>
      </c>
      <c r="C8" s="26">
        <f>(C7 - D7) * (B8 - D8) / (B7 - D7) + D8</f>
        <v>7135</v>
      </c>
      <c r="D8" s="25">
        <v>5650</v>
      </c>
      <c r="E8" s="25">
        <v>4400</v>
      </c>
      <c r="F8" s="25">
        <v>3085</v>
      </c>
      <c r="G8" s="26">
        <f>(G7 - F7) * (H8 - F8) / (H7 - F7) + F8</f>
        <v>1793.5</v>
      </c>
      <c r="H8" s="27">
        <v>1650</v>
      </c>
    </row>
    <row r="9" spans="1:11" ht="15">
      <c r="A9" s="20" t="s">
        <v>35</v>
      </c>
      <c r="B9" s="21">
        <v>97</v>
      </c>
      <c r="C9" s="22">
        <v>90</v>
      </c>
      <c r="D9" s="21">
        <v>45</v>
      </c>
      <c r="E9" s="21">
        <v>0</v>
      </c>
      <c r="F9" s="21">
        <v>-45</v>
      </c>
      <c r="G9" s="22">
        <v>-90</v>
      </c>
      <c r="H9" s="23">
        <v>-97</v>
      </c>
    </row>
    <row r="10" spans="1:11" ht="15.75" thickBot="1">
      <c r="A10" s="24"/>
      <c r="B10" s="25">
        <v>8200</v>
      </c>
      <c r="C10" s="26">
        <f>(C9 - D9) * (B10 - D10) / (B9 - D9) + D10</f>
        <v>7894.4230769230771</v>
      </c>
      <c r="D10" s="25">
        <v>5930</v>
      </c>
      <c r="E10" s="25">
        <v>4550</v>
      </c>
      <c r="F10" s="25">
        <v>3340</v>
      </c>
      <c r="G10" s="26">
        <f>(G9 - F9) * (H10 - F10) / (H9 - F9) + F10</f>
        <v>2093.8461538461538</v>
      </c>
      <c r="H10" s="27">
        <v>1900</v>
      </c>
    </row>
    <row r="11" spans="1:11" ht="15">
      <c r="A11" s="20" t="s">
        <v>36</v>
      </c>
      <c r="B11" s="21">
        <v>90</v>
      </c>
      <c r="C11" s="22">
        <v>90</v>
      </c>
      <c r="D11" s="21">
        <v>45</v>
      </c>
      <c r="E11" s="21">
        <v>0</v>
      </c>
      <c r="F11" s="21">
        <v>-45</v>
      </c>
      <c r="G11" s="22">
        <v>-90</v>
      </c>
      <c r="H11" s="23">
        <v>-90</v>
      </c>
    </row>
    <row r="12" spans="1:11" ht="15.75" thickBot="1">
      <c r="A12" s="24"/>
      <c r="B12" s="25">
        <v>6600</v>
      </c>
      <c r="C12" s="26">
        <f>(C11 - D11) * (B12 - D12) / (B11 - D11) + D12</f>
        <v>6600</v>
      </c>
      <c r="D12" s="25">
        <v>5125</v>
      </c>
      <c r="E12" s="25">
        <v>3850</v>
      </c>
      <c r="F12" s="25">
        <v>2750</v>
      </c>
      <c r="G12" s="26">
        <f>(G11 - F11) * (H12 - F12) / (H11 - F11) + F12</f>
        <v>1650</v>
      </c>
      <c r="H12" s="27">
        <v>1650</v>
      </c>
      <c r="K12" s="15"/>
    </row>
    <row r="13" spans="1:11" ht="15">
      <c r="A13" s="20" t="s">
        <v>37</v>
      </c>
      <c r="B13" s="21">
        <v>97</v>
      </c>
      <c r="C13" s="22">
        <v>90</v>
      </c>
      <c r="D13" s="21">
        <v>45</v>
      </c>
      <c r="E13" s="21">
        <v>0</v>
      </c>
      <c r="F13" s="21">
        <v>-45</v>
      </c>
      <c r="G13" s="22">
        <v>-90</v>
      </c>
      <c r="H13" s="23">
        <v>-97</v>
      </c>
      <c r="I13" s="14"/>
      <c r="J13" s="14"/>
      <c r="K13" s="14"/>
    </row>
    <row r="14" spans="1:11" ht="15.75" thickBot="1">
      <c r="A14" s="24"/>
      <c r="B14" s="25">
        <v>7400</v>
      </c>
      <c r="C14" s="26">
        <f>(C13 - D13) * (B14 - D14) / (B13 - D13) + D14</f>
        <v>7120.6730769230771</v>
      </c>
      <c r="D14" s="25">
        <v>5325</v>
      </c>
      <c r="E14" s="25">
        <v>3975</v>
      </c>
      <c r="F14" s="25">
        <v>2825</v>
      </c>
      <c r="G14" s="26">
        <f>(G13 - F13) * (H14 - F14) / (H13 - F13) + F14</f>
        <v>1678.3653846153845</v>
      </c>
      <c r="H14" s="27">
        <v>1500</v>
      </c>
    </row>
    <row r="17" spans="1:7" ht="15">
      <c r="A17" s="14"/>
      <c r="B17" s="18"/>
      <c r="C17" s="18"/>
      <c r="E17" s="18"/>
      <c r="F17" s="18"/>
      <c r="G17" s="18"/>
    </row>
    <row r="18" spans="1:7">
      <c r="C18" s="19"/>
      <c r="G18" s="19"/>
    </row>
    <row r="19" spans="1:7" ht="15">
      <c r="A19" s="14"/>
      <c r="B19" s="18"/>
      <c r="C19" s="18"/>
      <c r="E19" s="18"/>
      <c r="F19" s="18"/>
      <c r="G19" s="18"/>
    </row>
    <row r="20" spans="1:7" ht="15">
      <c r="A20" s="14"/>
      <c r="B20" s="18"/>
      <c r="C20" s="18"/>
      <c r="E20" s="18"/>
      <c r="F20" s="18"/>
      <c r="G20" s="18"/>
    </row>
    <row r="21" spans="1:7" ht="15">
      <c r="A21" s="14"/>
      <c r="B21" s="18"/>
      <c r="C21" s="18"/>
      <c r="E21" s="18"/>
      <c r="F21" s="18"/>
      <c r="G21" s="18"/>
    </row>
    <row r="22" spans="1:7">
      <c r="C22" s="19"/>
      <c r="G22" s="19"/>
    </row>
    <row r="23" spans="1:7" ht="15">
      <c r="A23" s="14"/>
      <c r="B23" s="18"/>
      <c r="C23" s="18"/>
      <c r="E23" s="18"/>
      <c r="F23" s="18"/>
      <c r="G23" s="18"/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defaultRowHeight="14.25"/>
  <cols>
    <col min="1" max="1025" width="8.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10</vt:i4>
      </vt:variant>
    </vt:vector>
  </HeadingPairs>
  <TitlesOfParts>
    <vt:vector size="17" baseType="lpstr">
      <vt:lpstr>TIMER</vt:lpstr>
      <vt:lpstr>PWMSG90</vt:lpstr>
      <vt:lpstr>PWM</vt:lpstr>
      <vt:lpstr>FREQ</vt:lpstr>
      <vt:lpstr>FREQ (2)</vt:lpstr>
      <vt:lpstr>serwa parametry</vt:lpstr>
      <vt:lpstr>Arkusz3</vt:lpstr>
      <vt:lpstr>'FREQ (2)'!ARR</vt:lpstr>
      <vt:lpstr>ARR</vt:lpstr>
      <vt:lpstr>'FREQ (2)'!CKD</vt:lpstr>
      <vt:lpstr>CKD</vt:lpstr>
      <vt:lpstr>'FREQ (2)'!FCLK</vt:lpstr>
      <vt:lpstr>FCLK</vt:lpstr>
      <vt:lpstr>'FREQ (2)'!PSC</vt:lpstr>
      <vt:lpstr>PSC</vt:lpstr>
      <vt:lpstr>'FREQ (2)'!TIM_CLK</vt:lpstr>
      <vt:lpstr>TIM_CLK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KubaMiszcz</dc:creator>
  <dc:description/>
  <cp:lastModifiedBy>KubaMiszcz</cp:lastModifiedBy>
  <cp:revision>2</cp:revision>
  <dcterms:created xsi:type="dcterms:W3CDTF">2017-10-13T16:59:20Z</dcterms:created>
  <dcterms:modified xsi:type="dcterms:W3CDTF">2018-05-17T16:59:13Z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Acer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