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Excel\"/>
    </mc:Choice>
  </mc:AlternateContent>
  <bookViews>
    <workbookView xWindow="0" yWindow="0" windowWidth="28800" windowHeight="12210" activeTab="1"/>
  </bookViews>
  <sheets>
    <sheet name="ReUseVision Income" sheetId="1" r:id="rId1"/>
    <sheet name="COGS (do jhoangel)" sheetId="3" r:id="rId2"/>
  </sheets>
  <definedNames>
    <definedName name="_xlnm._FilterDatabase" localSheetId="1" hidden="1">'COGS (do jhoangel)'!$E$6:$L$7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40" i="1" l="1"/>
  <c r="AG40" i="1"/>
  <c r="AF40" i="1"/>
  <c r="AE40" i="1"/>
  <c r="AD40" i="1"/>
  <c r="AC40" i="1"/>
  <c r="AB40" i="1"/>
  <c r="AA40" i="1"/>
  <c r="Z40" i="1"/>
  <c r="Z39" i="1" s="1"/>
  <c r="Y40" i="1"/>
  <c r="X40" i="1"/>
  <c r="X39" i="1" s="1"/>
  <c r="AB39" i="1"/>
  <c r="AC39" i="1"/>
  <c r="AH40" i="1"/>
  <c r="AH39" i="1" s="1"/>
  <c r="Y39" i="1"/>
  <c r="W40" i="1"/>
  <c r="W39" i="1" s="1"/>
  <c r="AA39" i="1"/>
  <c r="AD39" i="1"/>
  <c r="AE39" i="1"/>
  <c r="AF39" i="1"/>
  <c r="AG39" i="1"/>
  <c r="G28" i="1"/>
  <c r="H28" i="1"/>
  <c r="I28" i="1"/>
  <c r="J28" i="1"/>
  <c r="K28" i="1"/>
  <c r="K29" i="1" s="1"/>
  <c r="L28" i="1"/>
  <c r="L29" i="1" s="1"/>
  <c r="M28" i="1"/>
  <c r="M29" i="1" s="1"/>
  <c r="N28" i="1"/>
  <c r="N29" i="1" s="1"/>
  <c r="O28" i="1"/>
  <c r="P28" i="1"/>
  <c r="F28" i="1"/>
  <c r="E28" i="1"/>
  <c r="D28" i="1"/>
  <c r="AI30" i="1"/>
  <c r="AI29" i="1"/>
  <c r="X28" i="1"/>
  <c r="Y28" i="1"/>
  <c r="Z28" i="1"/>
  <c r="AA28" i="1"/>
  <c r="AB28" i="1"/>
  <c r="AC28" i="1"/>
  <c r="AD28" i="1"/>
  <c r="D29" i="1"/>
  <c r="I29" i="1"/>
  <c r="J29" i="1"/>
  <c r="E29" i="1"/>
  <c r="F29" i="1"/>
  <c r="G29" i="1"/>
  <c r="H29" i="1"/>
  <c r="P21" i="1"/>
  <c r="E21" i="1"/>
  <c r="F21" i="1"/>
  <c r="G21" i="1"/>
  <c r="H21" i="1"/>
  <c r="I21" i="1"/>
  <c r="J21" i="1"/>
  <c r="K21" i="1"/>
  <c r="D21" i="1"/>
  <c r="P20" i="1"/>
  <c r="K20" i="1"/>
  <c r="J20" i="1"/>
  <c r="I20" i="1"/>
  <c r="H20" i="1"/>
  <c r="G20" i="1"/>
  <c r="F20" i="1"/>
  <c r="E20" i="1"/>
  <c r="D20" i="1"/>
  <c r="G12" i="3"/>
  <c r="AI39" i="1" l="1"/>
  <c r="D39" i="1"/>
  <c r="O29" i="1"/>
  <c r="P29" i="1"/>
  <c r="P6" i="1"/>
  <c r="Z4" i="1"/>
  <c r="W28" i="1"/>
  <c r="AI28" i="1" s="1"/>
  <c r="Y4" i="1"/>
  <c r="D5" i="1"/>
  <c r="D41" i="1" s="1"/>
  <c r="W4" i="1"/>
  <c r="AJ4" i="1" l="1"/>
  <c r="AI14" i="1" l="1"/>
  <c r="AI13" i="1"/>
  <c r="AI12" i="1"/>
  <c r="AI11" i="1"/>
  <c r="AI10" i="1"/>
  <c r="AI9" i="1"/>
  <c r="AI8" i="1"/>
  <c r="AI7" i="1"/>
  <c r="AI6" i="1"/>
  <c r="AI5" i="1"/>
  <c r="AB4" i="1"/>
  <c r="I7" i="1" s="1"/>
  <c r="I5" i="1" s="1"/>
  <c r="I39" i="1" s="1"/>
  <c r="I41" i="1" s="1"/>
  <c r="AH4" i="1"/>
  <c r="O7" i="1" s="1"/>
  <c r="O5" i="1" s="1"/>
  <c r="O39" i="1" s="1"/>
  <c r="O41" i="1" s="1"/>
  <c r="AG4" i="1"/>
  <c r="N7" i="1" s="1"/>
  <c r="N5" i="1" s="1"/>
  <c r="N39" i="1" s="1"/>
  <c r="N41" i="1" s="1"/>
  <c r="AF4" i="1"/>
  <c r="M7" i="1" s="1"/>
  <c r="M5" i="1" s="1"/>
  <c r="M39" i="1" s="1"/>
  <c r="M41" i="1" s="1"/>
  <c r="AE4" i="1"/>
  <c r="L7" i="1" s="1"/>
  <c r="L5" i="1" s="1"/>
  <c r="L39" i="1" s="1"/>
  <c r="L41" i="1" s="1"/>
  <c r="AD4" i="1"/>
  <c r="K7" i="1" s="1"/>
  <c r="K5" i="1" s="1"/>
  <c r="K39" i="1" s="1"/>
  <c r="K41" i="1" s="1"/>
  <c r="AC4" i="1"/>
  <c r="J7" i="1" s="1"/>
  <c r="J5" i="1" s="1"/>
  <c r="J39" i="1" s="1"/>
  <c r="J41" i="1" s="1"/>
  <c r="AA4" i="1"/>
  <c r="H7" i="1" s="1"/>
  <c r="H5" i="1" s="1"/>
  <c r="H39" i="1" s="1"/>
  <c r="H41" i="1" s="1"/>
  <c r="G7" i="1"/>
  <c r="G5" i="1" s="1"/>
  <c r="G39" i="1" s="1"/>
  <c r="G41" i="1" s="1"/>
  <c r="F7" i="1"/>
  <c r="F5" i="1" s="1"/>
  <c r="F39" i="1" s="1"/>
  <c r="F41" i="1" s="1"/>
  <c r="X4" i="1"/>
  <c r="E7" i="1" s="1"/>
  <c r="E5" i="1" s="1"/>
  <c r="E39" i="1" s="1"/>
  <c r="E41" i="1" s="1"/>
  <c r="D7" i="1"/>
  <c r="P41" i="1" l="1"/>
  <c r="AI4" i="1"/>
  <c r="P7" i="1" s="1"/>
  <c r="P5" i="1" s="1"/>
  <c r="P39" i="1" s="1"/>
</calcChain>
</file>

<file path=xl/sharedStrings.xml><?xml version="1.0" encoding="utf-8"?>
<sst xmlns="http://schemas.openxmlformats.org/spreadsheetml/2006/main" count="225" uniqueCount="75">
  <si>
    <t>Source</t>
  </si>
  <si>
    <t>Notes</t>
  </si>
  <si>
    <t>Sponsor 1</t>
  </si>
  <si>
    <t>Sponsor 2</t>
  </si>
  <si>
    <t>…</t>
  </si>
  <si>
    <t>***</t>
  </si>
  <si>
    <t>3000$</t>
  </si>
  <si>
    <t>..</t>
  </si>
  <si>
    <t>Year</t>
  </si>
  <si>
    <t>*** - n/f</t>
  </si>
  <si>
    <t>… - na</t>
  </si>
  <si>
    <t>jan</t>
  </si>
  <si>
    <t>feb</t>
  </si>
  <si>
    <t>mar</t>
  </si>
  <si>
    <t>abr</t>
  </si>
  <si>
    <t>may</t>
  </si>
  <si>
    <t>jun</t>
  </si>
  <si>
    <t>jul</t>
  </si>
  <si>
    <t>aug</t>
  </si>
  <si>
    <t>set</t>
  </si>
  <si>
    <t>out</t>
  </si>
  <si>
    <t>nov</t>
  </si>
  <si>
    <t>dez</t>
  </si>
  <si>
    <t>Interest Income</t>
  </si>
  <si>
    <t>Bank Loan</t>
  </si>
  <si>
    <t>Investor 1</t>
  </si>
  <si>
    <t>Investor 2</t>
  </si>
  <si>
    <t>Investor 3</t>
  </si>
  <si>
    <t>Investor 4</t>
  </si>
  <si>
    <t>Investor 5</t>
  </si>
  <si>
    <t>Investor 6</t>
  </si>
  <si>
    <t>Investor 7</t>
  </si>
  <si>
    <t>Investor 8</t>
  </si>
  <si>
    <t>Revenue</t>
  </si>
  <si>
    <t>Cost of Goods Sold</t>
  </si>
  <si>
    <t>Gross Profit</t>
  </si>
  <si>
    <t>Operating Expenses</t>
  </si>
  <si>
    <t>Salaries</t>
  </si>
  <si>
    <t>Utilities</t>
  </si>
  <si>
    <t>Operating Income</t>
  </si>
  <si>
    <t>Non-Operating Items</t>
  </si>
  <si>
    <t>Net Income</t>
  </si>
  <si>
    <t>%</t>
  </si>
  <si>
    <t>Sales*</t>
  </si>
  <si>
    <t>Interest</t>
  </si>
  <si>
    <t>---</t>
  </si>
  <si>
    <t>Total</t>
  </si>
  <si>
    <t>Revennue</t>
  </si>
  <si>
    <t>Sales Expenses</t>
  </si>
  <si>
    <t>Operating expenses</t>
  </si>
  <si>
    <t>Earns Before Taxes</t>
  </si>
  <si>
    <t>Taxes</t>
  </si>
  <si>
    <t>Net income</t>
  </si>
  <si>
    <t xml:space="preserve">Future Months </t>
  </si>
  <si>
    <t>Past Months</t>
  </si>
  <si>
    <t>Non-fincancial Investor</t>
  </si>
  <si>
    <t>Recicling Investor</t>
  </si>
  <si>
    <t>Im supposed to take the numbers from George but he didnt do anything</t>
  </si>
  <si>
    <t>Income of reuse vision</t>
  </si>
  <si>
    <t>Interest Expenses</t>
  </si>
  <si>
    <t>Custo total por mês</t>
  </si>
  <si>
    <t>Servidores em desuso</t>
  </si>
  <si>
    <t>Electricagem</t>
  </si>
  <si>
    <t>Telefones em desuso</t>
  </si>
  <si>
    <t>Tablets em desuso</t>
  </si>
  <si>
    <t>Eletricagem</t>
  </si>
  <si>
    <t>Baterias e pilhas</t>
  </si>
  <si>
    <t>Electrão</t>
  </si>
  <si>
    <t>Plastico</t>
  </si>
  <si>
    <t>Extruplas</t>
  </si>
  <si>
    <t>Data de entrega</t>
  </si>
  <si>
    <t>Quantidade entregada por kg</t>
  </si>
  <si>
    <t>Custos do produto por kg</t>
  </si>
  <si>
    <t>Produto</t>
  </si>
  <si>
    <t>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</si>
</sst>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[$€-816]_-;\-* #,##0.00\ [$€-816]_-;_-* &quot;-&quot;??\ [$€-816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0" xfId="0" applyFill="1" applyBorder="1"/>
    <xf numFmtId="0" fontId="0" fillId="4" borderId="3" xfId="0" applyFill="1" applyBorder="1"/>
    <xf numFmtId="16" fontId="0" fillId="4" borderId="0" xfId="0" applyNumberFormat="1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2" xfId="0" applyBorder="1" applyAlignment="1">
      <alignment wrapText="1"/>
    </xf>
    <xf numFmtId="16" fontId="0" fillId="3" borderId="2" xfId="0" applyNumberFormat="1" applyFill="1" applyBorder="1" applyAlignment="1">
      <alignment wrapText="1"/>
    </xf>
    <xf numFmtId="16" fontId="0" fillId="2" borderId="2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44" fontId="0" fillId="0" borderId="1" xfId="1" applyFont="1" applyBorder="1" applyAlignment="1">
      <alignment wrapText="1"/>
    </xf>
    <xf numFmtId="44" fontId="0" fillId="0" borderId="1" xfId="0" applyNumberFormat="1" applyBorder="1" applyAlignment="1">
      <alignment wrapText="1"/>
    </xf>
    <xf numFmtId="44" fontId="0" fillId="0" borderId="1" xfId="0" applyNumberFormat="1" applyBorder="1"/>
    <xf numFmtId="44" fontId="0" fillId="5" borderId="1" xfId="1" applyFont="1" applyFill="1" applyBorder="1" applyAlignment="1">
      <alignment wrapText="1"/>
    </xf>
    <xf numFmtId="0" fontId="0" fillId="0" borderId="0" xfId="0" applyBorder="1"/>
    <xf numFmtId="16" fontId="0" fillId="0" borderId="0" xfId="0" applyNumberFormat="1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0" xfId="0" applyBorder="1" applyAlignment="1">
      <alignment wrapText="1"/>
    </xf>
    <xf numFmtId="16" fontId="0" fillId="3" borderId="1" xfId="0" applyNumberFormat="1" applyFill="1" applyBorder="1" applyAlignment="1">
      <alignment wrapText="1"/>
    </xf>
    <xf numFmtId="16" fontId="0" fillId="2" borderId="1" xfId="0" applyNumberFormat="1" applyFill="1" applyBorder="1" applyAlignment="1">
      <alignment wrapText="1"/>
    </xf>
    <xf numFmtId="44" fontId="0" fillId="6" borderId="1" xfId="1" applyFont="1" applyFill="1" applyBorder="1" applyAlignment="1">
      <alignment wrapText="1"/>
    </xf>
    <xf numFmtId="10" fontId="0" fillId="0" borderId="1" xfId="2" applyNumberFormat="1" applyFont="1" applyBorder="1"/>
    <xf numFmtId="10" fontId="0" fillId="6" borderId="1" xfId="2" applyNumberFormat="1" applyFont="1" applyFill="1" applyBorder="1"/>
    <xf numFmtId="10" fontId="0" fillId="5" borderId="1" xfId="2" applyNumberFormat="1" applyFont="1" applyFill="1" applyBorder="1"/>
    <xf numFmtId="16" fontId="0" fillId="4" borderId="1" xfId="0" applyNumberFormat="1" applyFill="1" applyBorder="1" applyAlignment="1">
      <alignment wrapText="1"/>
    </xf>
    <xf numFmtId="0" fontId="0" fillId="0" borderId="1" xfId="0" quotePrefix="1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3" xfId="0" applyBorder="1"/>
    <xf numFmtId="44" fontId="0" fillId="4" borderId="1" xfId="1" applyFont="1" applyFill="1" applyBorder="1" applyAlignment="1">
      <alignment wrapText="1"/>
    </xf>
    <xf numFmtId="44" fontId="0" fillId="0" borderId="0" xfId="1" applyFont="1" applyBorder="1" applyAlignment="1">
      <alignment wrapText="1"/>
    </xf>
    <xf numFmtId="0" fontId="0" fillId="2" borderId="0" xfId="0" applyFill="1" applyBorder="1"/>
    <xf numFmtId="0" fontId="0" fillId="3" borderId="0" xfId="0" applyFill="1" applyBorder="1"/>
    <xf numFmtId="16" fontId="0" fillId="4" borderId="2" xfId="0" applyNumberFormat="1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7" xfId="0" applyFill="1" applyBorder="1" applyAlignment="1">
      <alignment wrapText="1"/>
    </xf>
    <xf numFmtId="44" fontId="0" fillId="0" borderId="1" xfId="1" applyFont="1" applyBorder="1"/>
    <xf numFmtId="164" fontId="0" fillId="0" borderId="1" xfId="1" applyNumberFormat="1" applyFont="1" applyBorder="1" applyAlignment="1">
      <alignment wrapText="1"/>
    </xf>
    <xf numFmtId="9" fontId="0" fillId="0" borderId="1" xfId="2" applyFont="1" applyBorder="1" applyAlignment="1">
      <alignment wrapText="1"/>
    </xf>
    <xf numFmtId="164" fontId="0" fillId="0" borderId="1" xfId="2" applyNumberFormat="1" applyFont="1" applyBorder="1" applyAlignment="1">
      <alignment wrapText="1"/>
    </xf>
    <xf numFmtId="44" fontId="0" fillId="0" borderId="1" xfId="1" applyNumberFormat="1" applyFont="1" applyBorder="1" applyAlignment="1">
      <alignment wrapText="1"/>
    </xf>
    <xf numFmtId="44" fontId="0" fillId="0" borderId="5" xfId="1" applyFont="1" applyBorder="1" applyAlignment="1">
      <alignment wrapText="1"/>
    </xf>
    <xf numFmtId="0" fontId="0" fillId="0" borderId="9" xfId="0" applyBorder="1" applyAlignment="1">
      <alignment wrapText="1"/>
    </xf>
    <xf numFmtId="44" fontId="0" fillId="0" borderId="9" xfId="1" applyFont="1" applyBorder="1" applyAlignment="1">
      <alignment wrapText="1"/>
    </xf>
    <xf numFmtId="0" fontId="0" fillId="0" borderId="9" xfId="0" applyBorder="1"/>
    <xf numFmtId="43" fontId="0" fillId="0" borderId="0" xfId="3" applyFont="1"/>
    <xf numFmtId="0" fontId="0" fillId="0" borderId="10" xfId="0" applyBorder="1"/>
    <xf numFmtId="164" fontId="0" fillId="7" borderId="11" xfId="0" applyNumberForma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164" fontId="0" fillId="7" borderId="13" xfId="0" applyNumberForma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14" fontId="0" fillId="8" borderId="15" xfId="0" applyNumberForma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44" fontId="0" fillId="8" borderId="14" xfId="1" applyFont="1" applyFill="1" applyBorder="1" applyAlignment="1">
      <alignment horizontal="center"/>
    </xf>
    <xf numFmtId="44" fontId="0" fillId="8" borderId="15" xfId="1" applyFont="1" applyFill="1" applyBorder="1" applyAlignment="1">
      <alignment horizontal="center"/>
    </xf>
    <xf numFmtId="0" fontId="0" fillId="8" borderId="14" xfId="0" applyFill="1" applyBorder="1" applyAlignment="1">
      <alignment horizontal="left"/>
    </xf>
    <xf numFmtId="0" fontId="0" fillId="8" borderId="15" xfId="0" applyFill="1" applyBorder="1" applyAlignment="1">
      <alignment horizontal="left"/>
    </xf>
    <xf numFmtId="0" fontId="0" fillId="9" borderId="16" xfId="0" applyFill="1" applyBorder="1" applyAlignment="1">
      <alignment horizontal="center"/>
    </xf>
    <xf numFmtId="14" fontId="0" fillId="9" borderId="17" xfId="0" applyNumberForma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44" fontId="0" fillId="9" borderId="16" xfId="1" applyFont="1" applyFill="1" applyBorder="1" applyAlignment="1">
      <alignment horizontal="center"/>
    </xf>
    <xf numFmtId="44" fontId="0" fillId="9" borderId="17" xfId="1" applyFont="1" applyFill="1" applyBorder="1" applyAlignment="1">
      <alignment horizontal="center"/>
    </xf>
    <xf numFmtId="0" fontId="0" fillId="9" borderId="16" xfId="0" applyFill="1" applyBorder="1" applyAlignment="1">
      <alignment horizontal="left"/>
    </xf>
    <xf numFmtId="0" fontId="0" fillId="9" borderId="17" xfId="0" applyFill="1" applyBorder="1" applyAlignment="1">
      <alignment horizontal="left"/>
    </xf>
    <xf numFmtId="0" fontId="0" fillId="8" borderId="16" xfId="0" applyFill="1" applyBorder="1" applyAlignment="1">
      <alignment horizontal="center"/>
    </xf>
    <xf numFmtId="14" fontId="0" fillId="8" borderId="17" xfId="0" applyNumberForma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44" fontId="0" fillId="8" borderId="16" xfId="1" applyFont="1" applyFill="1" applyBorder="1" applyAlignment="1">
      <alignment horizontal="center"/>
    </xf>
    <xf numFmtId="44" fontId="0" fillId="8" borderId="17" xfId="1" applyFont="1" applyFill="1" applyBorder="1" applyAlignment="1">
      <alignment horizontal="center"/>
    </xf>
    <xf numFmtId="0" fontId="0" fillId="8" borderId="16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8" borderId="18" xfId="0" applyFill="1" applyBorder="1" applyAlignment="1">
      <alignment horizontal="center"/>
    </xf>
    <xf numFmtId="14" fontId="0" fillId="8" borderId="19" xfId="0" applyNumberForma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44" fontId="0" fillId="8" borderId="18" xfId="1" applyFont="1" applyFill="1" applyBorder="1" applyAlignment="1">
      <alignment horizontal="center"/>
    </xf>
    <xf numFmtId="44" fontId="0" fillId="8" borderId="19" xfId="1" applyFont="1" applyFill="1" applyBorder="1" applyAlignment="1">
      <alignment horizontal="center"/>
    </xf>
    <xf numFmtId="0" fontId="0" fillId="8" borderId="18" xfId="0" applyFill="1" applyBorder="1"/>
    <xf numFmtId="0" fontId="0" fillId="8" borderId="19" xfId="0" applyFill="1" applyBorder="1"/>
    <xf numFmtId="0" fontId="2" fillId="10" borderId="11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44" fontId="0" fillId="0" borderId="5" xfId="0" applyNumberFormat="1" applyBorder="1" applyAlignment="1">
      <alignment wrapText="1"/>
    </xf>
  </cellXfs>
  <cellStyles count="4">
    <cellStyle name="Moeda" xfId="1" builtinId="4"/>
    <cellStyle name="Normal" xfId="0" builtinId="0"/>
    <cellStyle name="Percentagem" xfId="2" builtinId="5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9526</xdr:rowOff>
    </xdr:from>
    <xdr:to>
      <xdr:col>2</xdr:col>
      <xdr:colOff>0</xdr:colOff>
      <xdr:row>1</xdr:row>
      <xdr:rowOff>180976</xdr:rowOff>
    </xdr:to>
    <xdr:pic>
      <xdr:nvPicPr>
        <xdr:cNvPr id="2" name="Imagem 1" descr="https://lh7-rt.googleusercontent.com/slidesz/AGV_vUcOEoR7KUg7dogzFUpxCM5ron1t64FTycEhGc-Brsg_s5PxDy0xOgX214vDJ_na68G61exGqIO2ccmmCJICuMVmNoEmOTn49OGmTku0Dxx-_ivgC5Z7BdTEhhG11fQlhIo6fJ9j=s2048?key=_1gu-EWIoqvn-Z2CuDnZOas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6"/>
          <a:ext cx="12192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9618</xdr:colOff>
      <xdr:row>0</xdr:row>
      <xdr:rowOff>1</xdr:rowOff>
    </xdr:from>
    <xdr:to>
      <xdr:col>5</xdr:col>
      <xdr:colOff>504265</xdr:colOff>
      <xdr:row>2</xdr:row>
      <xdr:rowOff>14019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0736" y="1"/>
          <a:ext cx="2130705" cy="563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L79"/>
  <sheetViews>
    <sheetView zoomScale="85" zoomScaleNormal="85" workbookViewId="0">
      <selection activeCell="K10" sqref="K10"/>
    </sheetView>
  </sheetViews>
  <sheetFormatPr defaultRowHeight="15" x14ac:dyDescent="0.25"/>
  <cols>
    <col min="1" max="2" width="9.140625" style="18"/>
    <col min="3" max="3" width="25.28515625" style="22" customWidth="1"/>
    <col min="4" max="4" width="11.7109375" style="22" bestFit="1" customWidth="1"/>
    <col min="5" max="6" width="12.7109375" style="22" bestFit="1" customWidth="1"/>
    <col min="7" max="7" width="14.42578125" style="22" bestFit="1" customWidth="1"/>
    <col min="8" max="11" width="12.7109375" style="22" bestFit="1" customWidth="1"/>
    <col min="12" max="12" width="10.7109375" style="22" bestFit="1" customWidth="1"/>
    <col min="13" max="15" width="9.28515625" style="22" bestFit="1" customWidth="1"/>
    <col min="16" max="16" width="15.140625" style="22" customWidth="1"/>
    <col min="17" max="17" width="12.85546875" style="18" bestFit="1" customWidth="1"/>
    <col min="18" max="18" width="26.140625" style="18" customWidth="1"/>
    <col min="19" max="19" width="36.28515625" style="18" customWidth="1"/>
    <col min="20" max="20" width="27.42578125" style="18" customWidth="1"/>
    <col min="21" max="21" width="9.140625" style="18" customWidth="1"/>
    <col min="22" max="22" width="18.7109375" style="18" customWidth="1"/>
    <col min="23" max="23" width="11.85546875" style="18" bestFit="1" customWidth="1"/>
    <col min="24" max="24" width="13.42578125" style="18" customWidth="1"/>
    <col min="25" max="25" width="15.140625" style="18" customWidth="1"/>
    <col min="26" max="26" width="13.42578125" style="18" customWidth="1"/>
    <col min="27" max="28" width="13.28515625" style="18" bestFit="1" customWidth="1"/>
    <col min="29" max="29" width="13" style="18" customWidth="1"/>
    <col min="30" max="30" width="12.5703125" style="18" customWidth="1"/>
    <col min="31" max="31" width="11.5703125" style="18" customWidth="1"/>
    <col min="32" max="34" width="9.28515625" style="18" bestFit="1" customWidth="1"/>
    <col min="35" max="35" width="12.85546875" style="18" bestFit="1" customWidth="1"/>
    <col min="36" max="36" width="9.140625" style="18"/>
    <col min="37" max="37" width="18.140625" style="18" customWidth="1"/>
    <col min="38" max="16384" width="9.140625" style="18"/>
  </cols>
  <sheetData>
    <row r="1" spans="1:38" s="3" customFormat="1" ht="28.5" customHeight="1" x14ac:dyDescent="0.25">
      <c r="C1" s="39" t="s">
        <v>58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R1" s="21"/>
    </row>
    <row r="2" spans="1:38" s="4" customFormat="1" x14ac:dyDescent="0.25">
      <c r="A2" s="33"/>
      <c r="C2" s="40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R2" s="20"/>
      <c r="V2" s="4" t="s">
        <v>23</v>
      </c>
    </row>
    <row r="3" spans="1:38" ht="30" customHeight="1" x14ac:dyDescent="0.25">
      <c r="C3" s="22" t="s">
        <v>33</v>
      </c>
      <c r="U3" s="19"/>
      <c r="V3" s="8" t="s">
        <v>0</v>
      </c>
      <c r="W3" s="9" t="s">
        <v>11</v>
      </c>
      <c r="X3" s="9" t="s">
        <v>12</v>
      </c>
      <c r="Y3" s="9" t="s">
        <v>13</v>
      </c>
      <c r="Z3" s="9" t="s">
        <v>14</v>
      </c>
      <c r="AA3" s="9" t="s">
        <v>15</v>
      </c>
      <c r="AB3" s="9" t="s">
        <v>16</v>
      </c>
      <c r="AC3" s="9" t="s">
        <v>17</v>
      </c>
      <c r="AD3" s="9" t="s">
        <v>18</v>
      </c>
      <c r="AE3" s="10" t="s">
        <v>19</v>
      </c>
      <c r="AF3" s="10" t="s">
        <v>20</v>
      </c>
      <c r="AG3" s="10" t="s">
        <v>21</v>
      </c>
      <c r="AH3" s="10" t="s">
        <v>22</v>
      </c>
      <c r="AI3" s="2" t="s">
        <v>8</v>
      </c>
      <c r="AJ3" s="2" t="s">
        <v>42</v>
      </c>
      <c r="AK3" s="38" t="s">
        <v>1</v>
      </c>
      <c r="AL3" s="18" t="s">
        <v>9</v>
      </c>
    </row>
    <row r="4" spans="1:38" ht="30" customHeight="1" x14ac:dyDescent="0.25">
      <c r="C4" s="11" t="s">
        <v>0</v>
      </c>
      <c r="D4" s="23" t="s">
        <v>11</v>
      </c>
      <c r="E4" s="23" t="s">
        <v>12</v>
      </c>
      <c r="F4" s="23" t="s">
        <v>13</v>
      </c>
      <c r="G4" s="23" t="s">
        <v>14</v>
      </c>
      <c r="H4" s="23" t="s">
        <v>15</v>
      </c>
      <c r="I4" s="23" t="s">
        <v>16</v>
      </c>
      <c r="J4" s="23" t="s">
        <v>17</v>
      </c>
      <c r="K4" s="23" t="s">
        <v>18</v>
      </c>
      <c r="L4" s="24" t="s">
        <v>19</v>
      </c>
      <c r="M4" s="24" t="s">
        <v>20</v>
      </c>
      <c r="N4" s="24" t="s">
        <v>21</v>
      </c>
      <c r="O4" s="24" t="s">
        <v>22</v>
      </c>
      <c r="P4" s="11" t="s">
        <v>8</v>
      </c>
      <c r="Q4" s="30" t="s">
        <v>45</v>
      </c>
      <c r="R4" s="29" t="s">
        <v>1</v>
      </c>
      <c r="V4" s="11" t="s">
        <v>23</v>
      </c>
      <c r="W4" s="14">
        <f>SUM(W5:W14)</f>
        <v>1500</v>
      </c>
      <c r="X4" s="45">
        <f t="shared" ref="W4:AH4" si="0">SUM(X5:X14)</f>
        <v>25200</v>
      </c>
      <c r="Y4" s="45">
        <f>SUM(Y5:Y14)</f>
        <v>17100</v>
      </c>
      <c r="Z4" s="45">
        <f>SUM(Z5:Z14)</f>
        <v>16500</v>
      </c>
      <c r="AA4" s="14">
        <f t="shared" si="0"/>
        <v>40000</v>
      </c>
      <c r="AB4" s="45">
        <f t="shared" si="0"/>
        <v>12000</v>
      </c>
      <c r="AC4" s="14">
        <f t="shared" si="0"/>
        <v>47500</v>
      </c>
      <c r="AD4" s="14">
        <f t="shared" si="0"/>
        <v>13300</v>
      </c>
      <c r="AE4" s="14">
        <f t="shared" si="0"/>
        <v>1000</v>
      </c>
      <c r="AF4" s="14">
        <f t="shared" si="0"/>
        <v>0</v>
      </c>
      <c r="AG4" s="14">
        <f t="shared" si="0"/>
        <v>0</v>
      </c>
      <c r="AH4" s="14">
        <f t="shared" si="0"/>
        <v>0</v>
      </c>
      <c r="AI4" s="41">
        <f>SUM(W4:AH4)</f>
        <v>174100</v>
      </c>
      <c r="AJ4" s="26">
        <f>SUM(AJ5:AJ15)</f>
        <v>9.8000000000000004E-2</v>
      </c>
      <c r="AK4" s="1"/>
      <c r="AL4" s="18" t="s">
        <v>10</v>
      </c>
    </row>
    <row r="5" spans="1:38" ht="18" customHeight="1" x14ac:dyDescent="0.25">
      <c r="C5" s="11" t="s">
        <v>47</v>
      </c>
      <c r="D5" s="14">
        <f>SUM(D6:D9)</f>
        <v>51500</v>
      </c>
      <c r="E5" s="14">
        <f t="shared" ref="E5:P5" si="1">SUM(E6:E9)</f>
        <v>125200</v>
      </c>
      <c r="F5" s="14">
        <f t="shared" si="1"/>
        <v>117100</v>
      </c>
      <c r="G5" s="14">
        <f t="shared" si="1"/>
        <v>216500</v>
      </c>
      <c r="H5" s="14">
        <f t="shared" si="1"/>
        <v>240000</v>
      </c>
      <c r="I5" s="14">
        <f t="shared" si="1"/>
        <v>62000</v>
      </c>
      <c r="J5" s="14">
        <f t="shared" si="1"/>
        <v>147500</v>
      </c>
      <c r="K5" s="14">
        <f t="shared" si="1"/>
        <v>113300</v>
      </c>
      <c r="L5" s="14">
        <f t="shared" si="1"/>
        <v>1000</v>
      </c>
      <c r="M5" s="14">
        <f t="shared" si="1"/>
        <v>0</v>
      </c>
      <c r="N5" s="14">
        <f t="shared" si="1"/>
        <v>0</v>
      </c>
      <c r="O5" s="14">
        <f t="shared" si="1"/>
        <v>0</v>
      </c>
      <c r="P5" s="14">
        <f t="shared" si="1"/>
        <v>1074100</v>
      </c>
      <c r="Q5" s="1"/>
      <c r="R5" s="1"/>
      <c r="V5" s="11" t="s">
        <v>25</v>
      </c>
      <c r="W5" s="14">
        <v>500</v>
      </c>
      <c r="X5" s="14">
        <v>1000</v>
      </c>
      <c r="Y5" s="45">
        <v>4900</v>
      </c>
      <c r="Z5" s="14" t="s">
        <v>4</v>
      </c>
      <c r="AA5" s="14" t="s">
        <v>4</v>
      </c>
      <c r="AB5" s="14" t="s">
        <v>4</v>
      </c>
      <c r="AC5" s="14" t="s">
        <v>4</v>
      </c>
      <c r="AD5" s="14">
        <v>7300</v>
      </c>
      <c r="AE5" s="14"/>
      <c r="AF5" s="14"/>
      <c r="AG5" s="14"/>
      <c r="AH5" s="14"/>
      <c r="AI5" s="41">
        <f>SUM(W5:AH5)</f>
        <v>13700</v>
      </c>
      <c r="AJ5" s="26">
        <v>1E-3</v>
      </c>
      <c r="AK5" s="1"/>
      <c r="AL5" s="36" t="s">
        <v>53</v>
      </c>
    </row>
    <row r="6" spans="1:38" ht="18" customHeight="1" x14ac:dyDescent="0.25">
      <c r="C6" s="11" t="s">
        <v>43</v>
      </c>
      <c r="D6" s="14">
        <v>50000</v>
      </c>
      <c r="E6" s="14">
        <v>100000</v>
      </c>
      <c r="F6" s="14">
        <v>100000</v>
      </c>
      <c r="G6" s="14">
        <v>200000</v>
      </c>
      <c r="H6" s="14">
        <v>200000</v>
      </c>
      <c r="I6" s="14">
        <v>50000</v>
      </c>
      <c r="J6" s="14">
        <v>100000</v>
      </c>
      <c r="K6" s="14">
        <v>100000</v>
      </c>
      <c r="L6" s="14"/>
      <c r="M6" s="14"/>
      <c r="N6" s="14"/>
      <c r="O6" s="14"/>
      <c r="P6" s="14">
        <f>SUM(D6:O6)</f>
        <v>900000</v>
      </c>
      <c r="Q6" s="1"/>
      <c r="R6" s="1" t="s">
        <v>57</v>
      </c>
      <c r="V6" s="11" t="s">
        <v>26</v>
      </c>
      <c r="W6" s="14" t="s">
        <v>4</v>
      </c>
      <c r="X6" s="14">
        <v>200</v>
      </c>
      <c r="Y6" s="45">
        <v>200</v>
      </c>
      <c r="Z6" s="14">
        <v>500</v>
      </c>
      <c r="AA6" s="14" t="s">
        <v>4</v>
      </c>
      <c r="AB6" s="14" t="s">
        <v>4</v>
      </c>
      <c r="AC6" s="14">
        <v>500</v>
      </c>
      <c r="AD6" s="14" t="s">
        <v>4</v>
      </c>
      <c r="AE6" s="14"/>
      <c r="AF6" s="14"/>
      <c r="AG6" s="14"/>
      <c r="AH6" s="14"/>
      <c r="AI6" s="41">
        <f>SUM(W6:AH6)</f>
        <v>1400</v>
      </c>
      <c r="AJ6" s="26">
        <v>5.0000000000000001E-4</v>
      </c>
      <c r="AK6" s="1"/>
      <c r="AL6" s="37" t="s">
        <v>54</v>
      </c>
    </row>
    <row r="7" spans="1:38" ht="18" customHeight="1" x14ac:dyDescent="0.25">
      <c r="C7" s="31" t="s">
        <v>44</v>
      </c>
      <c r="D7" s="46">
        <f>W4</f>
        <v>1500</v>
      </c>
      <c r="E7" s="46">
        <f>X4</f>
        <v>25200</v>
      </c>
      <c r="F7" s="46">
        <f>Y4</f>
        <v>17100</v>
      </c>
      <c r="G7" s="46">
        <f>Z4</f>
        <v>16500</v>
      </c>
      <c r="H7" s="46">
        <f>AA4</f>
        <v>40000</v>
      </c>
      <c r="I7" s="46">
        <f>AB4</f>
        <v>12000</v>
      </c>
      <c r="J7" s="46">
        <f>AC4</f>
        <v>47500</v>
      </c>
      <c r="K7" s="46">
        <f>AD4</f>
        <v>13300</v>
      </c>
      <c r="L7" s="46">
        <f>AE4</f>
        <v>1000</v>
      </c>
      <c r="M7" s="46">
        <f>AF4</f>
        <v>0</v>
      </c>
      <c r="N7" s="46">
        <f>AG4</f>
        <v>0</v>
      </c>
      <c r="O7" s="46">
        <f>AH4</f>
        <v>0</v>
      </c>
      <c r="P7" s="46">
        <f>AI4</f>
        <v>174100</v>
      </c>
      <c r="Q7" s="32"/>
      <c r="R7" s="32"/>
      <c r="V7" s="11" t="s">
        <v>27</v>
      </c>
      <c r="W7" s="14" t="s">
        <v>4</v>
      </c>
      <c r="X7" s="14" t="s">
        <v>4</v>
      </c>
      <c r="Y7" s="14">
        <v>1000</v>
      </c>
      <c r="Z7" s="42">
        <v>13000</v>
      </c>
      <c r="AA7" s="14">
        <v>10000</v>
      </c>
      <c r="AB7" s="14">
        <v>8000</v>
      </c>
      <c r="AC7" s="14" t="s">
        <v>4</v>
      </c>
      <c r="AD7" s="14">
        <v>2000</v>
      </c>
      <c r="AE7" s="14"/>
      <c r="AF7" s="14"/>
      <c r="AG7" s="14"/>
      <c r="AH7" s="14"/>
      <c r="AI7" s="41">
        <f>SUM(W7:AH7)</f>
        <v>34000</v>
      </c>
      <c r="AJ7" s="26">
        <v>1.4999999999999999E-2</v>
      </c>
      <c r="AK7" s="1"/>
    </row>
    <row r="8" spans="1:38" ht="18" customHeight="1" x14ac:dyDescent="0.25">
      <c r="C8" s="47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9"/>
      <c r="R8" s="49"/>
      <c r="V8" s="11" t="s">
        <v>28</v>
      </c>
      <c r="W8" s="14" t="s">
        <v>4</v>
      </c>
      <c r="X8" s="14">
        <v>12000</v>
      </c>
      <c r="Y8" s="14" t="s">
        <v>4</v>
      </c>
      <c r="Z8" s="14" t="s">
        <v>4</v>
      </c>
      <c r="AA8" s="44">
        <v>30000</v>
      </c>
      <c r="AB8" s="14" t="s">
        <v>4</v>
      </c>
      <c r="AC8" s="14">
        <v>15000</v>
      </c>
      <c r="AD8" s="14" t="s">
        <v>4</v>
      </c>
      <c r="AE8" s="14"/>
      <c r="AF8" s="14"/>
      <c r="AG8" s="14"/>
      <c r="AH8" s="14"/>
      <c r="AI8" s="41">
        <f>SUM(W8:AH8)</f>
        <v>57000</v>
      </c>
      <c r="AJ8" s="26">
        <v>0.02</v>
      </c>
      <c r="AK8" s="1"/>
    </row>
    <row r="9" spans="1:38" ht="18" customHeight="1" x14ac:dyDescent="0.25"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V9" s="12" t="s">
        <v>2</v>
      </c>
      <c r="W9" s="17" t="s">
        <v>4</v>
      </c>
      <c r="X9" s="17" t="s">
        <v>5</v>
      </c>
      <c r="Y9" s="17" t="s">
        <v>5</v>
      </c>
      <c r="Z9" s="17" t="s">
        <v>5</v>
      </c>
      <c r="AA9" s="17" t="s">
        <v>5</v>
      </c>
      <c r="AB9" s="17" t="s">
        <v>5</v>
      </c>
      <c r="AC9" s="17" t="s">
        <v>5</v>
      </c>
      <c r="AD9" s="17" t="s">
        <v>5</v>
      </c>
      <c r="AE9" s="17" t="s">
        <v>5</v>
      </c>
      <c r="AF9" s="17" t="s">
        <v>5</v>
      </c>
      <c r="AG9" s="17" t="s">
        <v>5</v>
      </c>
      <c r="AH9" s="17" t="s">
        <v>5</v>
      </c>
      <c r="AI9" s="41">
        <f>SUM(W9:AH9)</f>
        <v>0</v>
      </c>
      <c r="AJ9" s="28">
        <v>0.02</v>
      </c>
      <c r="AK9" s="1" t="s">
        <v>55</v>
      </c>
    </row>
    <row r="10" spans="1:38" ht="18" customHeight="1" x14ac:dyDescent="0.25"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V10" s="11" t="s">
        <v>29</v>
      </c>
      <c r="W10" s="14">
        <v>1000</v>
      </c>
      <c r="X10" s="14" t="s">
        <v>4</v>
      </c>
      <c r="Y10" s="14">
        <v>5000</v>
      </c>
      <c r="Z10" s="14" t="s">
        <v>4</v>
      </c>
      <c r="AA10" s="14" t="s">
        <v>6</v>
      </c>
      <c r="AB10" s="14" t="s">
        <v>4</v>
      </c>
      <c r="AC10" s="14">
        <v>2000</v>
      </c>
      <c r="AD10" s="14" t="s">
        <v>4</v>
      </c>
      <c r="AE10" s="14"/>
      <c r="AF10" s="14"/>
      <c r="AG10" s="14"/>
      <c r="AH10" s="14"/>
      <c r="AI10" s="41">
        <f>SUM(W10:AH10)</f>
        <v>8000</v>
      </c>
      <c r="AJ10" s="26">
        <v>1E-3</v>
      </c>
      <c r="AK10" s="1"/>
    </row>
    <row r="11" spans="1:38" ht="18" customHeight="1" x14ac:dyDescent="0.25"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V11" s="11" t="s">
        <v>30</v>
      </c>
      <c r="W11" s="14" t="s">
        <v>7</v>
      </c>
      <c r="X11" s="14">
        <v>10000</v>
      </c>
      <c r="Y11" s="14" t="s">
        <v>4</v>
      </c>
      <c r="Z11" s="14" t="s">
        <v>4</v>
      </c>
      <c r="AA11" s="14" t="s">
        <v>4</v>
      </c>
      <c r="AB11" s="14" t="s">
        <v>4</v>
      </c>
      <c r="AC11" s="14">
        <v>10000</v>
      </c>
      <c r="AD11" s="14" t="s">
        <v>4</v>
      </c>
      <c r="AE11" s="14"/>
      <c r="AF11" s="14"/>
      <c r="AG11" s="14"/>
      <c r="AH11" s="14"/>
      <c r="AI11" s="41">
        <f>SUM(W11:AH11)</f>
        <v>20000</v>
      </c>
      <c r="AJ11" s="26">
        <v>0.01</v>
      </c>
      <c r="AK11" s="1"/>
    </row>
    <row r="12" spans="1:38" ht="18" customHeight="1" x14ac:dyDescent="0.25"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V12" s="13" t="s">
        <v>3</v>
      </c>
      <c r="W12" s="25" t="s">
        <v>5</v>
      </c>
      <c r="X12" s="25" t="s">
        <v>5</v>
      </c>
      <c r="Y12" s="14">
        <v>1000</v>
      </c>
      <c r="Z12" s="14">
        <v>1000</v>
      </c>
      <c r="AA12" s="25" t="s">
        <v>5</v>
      </c>
      <c r="AB12" s="25" t="s">
        <v>5</v>
      </c>
      <c r="AC12" s="25" t="s">
        <v>5</v>
      </c>
      <c r="AD12" s="14">
        <v>1000</v>
      </c>
      <c r="AE12" s="34">
        <v>1000</v>
      </c>
      <c r="AF12" s="25" t="s">
        <v>5</v>
      </c>
      <c r="AG12" s="25" t="s">
        <v>5</v>
      </c>
      <c r="AH12" s="25" t="s">
        <v>5</v>
      </c>
      <c r="AI12" s="41">
        <f>SUM(W12:AH12)</f>
        <v>4000</v>
      </c>
      <c r="AJ12" s="27">
        <v>0.02</v>
      </c>
      <c r="AK12" s="1" t="s">
        <v>56</v>
      </c>
    </row>
    <row r="13" spans="1:38" ht="18" customHeight="1" x14ac:dyDescent="0.25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V13" s="11" t="s">
        <v>31</v>
      </c>
      <c r="W13" s="14" t="s">
        <v>4</v>
      </c>
      <c r="X13" s="14">
        <v>2000</v>
      </c>
      <c r="Y13" s="14">
        <v>5000</v>
      </c>
      <c r="Z13" s="14">
        <v>2000</v>
      </c>
      <c r="AA13" s="14" t="s">
        <v>4</v>
      </c>
      <c r="AB13" s="14">
        <v>3000</v>
      </c>
      <c r="AC13" s="14">
        <v>20000</v>
      </c>
      <c r="AD13" s="14">
        <v>1000</v>
      </c>
      <c r="AE13" s="14"/>
      <c r="AF13" s="14"/>
      <c r="AG13" s="14"/>
      <c r="AH13" s="14"/>
      <c r="AI13" s="41">
        <f>SUM(W13:AH13)</f>
        <v>33000</v>
      </c>
      <c r="AJ13" s="26">
        <v>0.01</v>
      </c>
      <c r="AK13" s="1"/>
    </row>
    <row r="14" spans="1:38" ht="18" customHeight="1" x14ac:dyDescent="0.25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V14" s="11" t="s">
        <v>32</v>
      </c>
      <c r="W14" s="14" t="s">
        <v>4</v>
      </c>
      <c r="X14" s="14" t="s">
        <v>4</v>
      </c>
      <c r="Y14" s="14" t="s">
        <v>4</v>
      </c>
      <c r="Z14" s="14" t="s">
        <v>4</v>
      </c>
      <c r="AA14" s="14" t="s">
        <v>4</v>
      </c>
      <c r="AB14" s="14">
        <v>1000</v>
      </c>
      <c r="AC14" s="14" t="s">
        <v>4</v>
      </c>
      <c r="AD14" s="14">
        <v>2000</v>
      </c>
      <c r="AE14" s="14"/>
      <c r="AF14" s="14"/>
      <c r="AG14" s="14"/>
      <c r="AH14" s="14"/>
      <c r="AI14" s="41">
        <f>SUM(W14:AH14)</f>
        <v>3000</v>
      </c>
      <c r="AJ14" s="26">
        <v>5.0000000000000001E-4</v>
      </c>
      <c r="AK14" s="1"/>
    </row>
    <row r="15" spans="1:38" ht="18" customHeight="1" x14ac:dyDescent="0.25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V15" s="11" t="s">
        <v>24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41"/>
      <c r="AJ15" s="26"/>
      <c r="AK15" s="1"/>
    </row>
    <row r="18" spans="3:37" x14ac:dyDescent="0.25">
      <c r="C18" s="22" t="s">
        <v>34</v>
      </c>
    </row>
    <row r="19" spans="3:37" ht="30" customHeight="1" x14ac:dyDescent="0.25">
      <c r="C19" s="11" t="s">
        <v>0</v>
      </c>
      <c r="D19" s="23" t="s">
        <v>11</v>
      </c>
      <c r="E19" s="23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4" t="s">
        <v>19</v>
      </c>
      <c r="M19" s="24" t="s">
        <v>20</v>
      </c>
      <c r="N19" s="24" t="s">
        <v>21</v>
      </c>
      <c r="O19" s="24" t="s">
        <v>22</v>
      </c>
      <c r="P19" s="11" t="s">
        <v>8</v>
      </c>
      <c r="Q19" s="30" t="s">
        <v>45</v>
      </c>
      <c r="R19" s="29" t="s">
        <v>1</v>
      </c>
    </row>
    <row r="20" spans="3:37" ht="18" customHeight="1" x14ac:dyDescent="0.25">
      <c r="C20" s="11" t="s">
        <v>48</v>
      </c>
      <c r="D20" s="14">
        <f>'COGS (do jhoangel)'!G12</f>
        <v>20352.260000000002</v>
      </c>
      <c r="E20" s="14">
        <f>'COGS (do jhoangel)'!G12</f>
        <v>20352.260000000002</v>
      </c>
      <c r="F20" s="14">
        <f>'COGS (do jhoangel)'!G12</f>
        <v>20352.260000000002</v>
      </c>
      <c r="G20" s="14">
        <f>'COGS (do jhoangel)'!G12</f>
        <v>20352.260000000002</v>
      </c>
      <c r="H20" s="14">
        <f>'COGS (do jhoangel)'!G12</f>
        <v>20352.260000000002</v>
      </c>
      <c r="I20" s="14">
        <f>'COGS (do jhoangel)'!G12</f>
        <v>20352.260000000002</v>
      </c>
      <c r="J20" s="14">
        <f>'COGS (do jhoangel)'!G12</f>
        <v>20352.260000000002</v>
      </c>
      <c r="K20" s="14">
        <f>'COGS (do jhoangel)'!G12</f>
        <v>20352.260000000002</v>
      </c>
      <c r="L20" s="14"/>
      <c r="M20" s="14"/>
      <c r="N20" s="14"/>
      <c r="O20" s="14"/>
      <c r="P20" s="15">
        <f>SUM(D20:O20)</f>
        <v>162818.08000000005</v>
      </c>
      <c r="Q20" s="1"/>
      <c r="R20" s="1"/>
    </row>
    <row r="21" spans="3:37" ht="18" customHeight="1" x14ac:dyDescent="0.25">
      <c r="C21" s="31" t="s">
        <v>35</v>
      </c>
      <c r="D21" s="87">
        <f>D5-D20</f>
        <v>31147.739999999998</v>
      </c>
      <c r="E21" s="87">
        <f t="shared" ref="E21:K21" si="2">E5-E20</f>
        <v>104847.73999999999</v>
      </c>
      <c r="F21" s="87">
        <f t="shared" si="2"/>
        <v>96747.739999999991</v>
      </c>
      <c r="G21" s="87">
        <f t="shared" si="2"/>
        <v>196147.74</v>
      </c>
      <c r="H21" s="87">
        <f t="shared" si="2"/>
        <v>219647.74</v>
      </c>
      <c r="I21" s="87">
        <f t="shared" si="2"/>
        <v>41647.74</v>
      </c>
      <c r="J21" s="87">
        <f t="shared" si="2"/>
        <v>127147.73999999999</v>
      </c>
      <c r="K21" s="87">
        <f t="shared" si="2"/>
        <v>92947.739999999991</v>
      </c>
      <c r="L21" s="87"/>
      <c r="M21" s="87"/>
      <c r="N21" s="87"/>
      <c r="O21" s="87"/>
      <c r="P21" s="87">
        <f>SUM(D21:O21)</f>
        <v>910281.91999999993</v>
      </c>
      <c r="Q21" s="32"/>
      <c r="R21" s="32"/>
    </row>
    <row r="22" spans="3:37" ht="18" customHeight="1" x14ac:dyDescent="0.25"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9"/>
      <c r="R22" s="49"/>
    </row>
    <row r="23" spans="3:37" ht="18" customHeight="1" x14ac:dyDescent="0.25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3:37" ht="18" customHeight="1" x14ac:dyDescent="0.25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3:37" ht="18" customHeight="1" x14ac:dyDescent="0.25"/>
    <row r="26" spans="3:37" ht="18" customHeight="1" x14ac:dyDescent="0.25">
      <c r="C26" s="22" t="s">
        <v>49</v>
      </c>
      <c r="V26" s="18" t="s">
        <v>36</v>
      </c>
    </row>
    <row r="27" spans="3:37" ht="30" customHeight="1" x14ac:dyDescent="0.25">
      <c r="C27" s="11" t="s">
        <v>0</v>
      </c>
      <c r="D27" s="23" t="s">
        <v>11</v>
      </c>
      <c r="E27" s="23" t="s">
        <v>12</v>
      </c>
      <c r="F27" s="23" t="s">
        <v>13</v>
      </c>
      <c r="G27" s="23" t="s">
        <v>14</v>
      </c>
      <c r="H27" s="23" t="s">
        <v>15</v>
      </c>
      <c r="I27" s="23" t="s">
        <v>16</v>
      </c>
      <c r="J27" s="23" t="s">
        <v>17</v>
      </c>
      <c r="K27" s="23" t="s">
        <v>18</v>
      </c>
      <c r="L27" s="24" t="s">
        <v>19</v>
      </c>
      <c r="M27" s="24" t="s">
        <v>20</v>
      </c>
      <c r="N27" s="24" t="s">
        <v>21</v>
      </c>
      <c r="O27" s="24" t="s">
        <v>22</v>
      </c>
      <c r="P27" s="11" t="s">
        <v>8</v>
      </c>
      <c r="Q27" s="30" t="s">
        <v>45</v>
      </c>
      <c r="R27" s="29" t="s">
        <v>1</v>
      </c>
      <c r="V27" s="11" t="s">
        <v>0</v>
      </c>
      <c r="W27" s="23" t="s">
        <v>11</v>
      </c>
      <c r="X27" s="23" t="s">
        <v>12</v>
      </c>
      <c r="Y27" s="23" t="s">
        <v>13</v>
      </c>
      <c r="Z27" s="23" t="s">
        <v>14</v>
      </c>
      <c r="AA27" s="23" t="s">
        <v>15</v>
      </c>
      <c r="AB27" s="23" t="s">
        <v>16</v>
      </c>
      <c r="AC27" s="23" t="s">
        <v>17</v>
      </c>
      <c r="AD27" s="23" t="s">
        <v>18</v>
      </c>
      <c r="AE27" s="24" t="s">
        <v>19</v>
      </c>
      <c r="AF27" s="24" t="s">
        <v>20</v>
      </c>
      <c r="AG27" s="24" t="s">
        <v>21</v>
      </c>
      <c r="AH27" s="24" t="s">
        <v>22</v>
      </c>
      <c r="AI27" s="11" t="s">
        <v>8</v>
      </c>
      <c r="AJ27" s="30" t="s">
        <v>45</v>
      </c>
      <c r="AK27" s="29" t="s">
        <v>1</v>
      </c>
    </row>
    <row r="28" spans="3:37" ht="18" customHeight="1" x14ac:dyDescent="0.25">
      <c r="C28" s="11" t="s">
        <v>36</v>
      </c>
      <c r="D28" s="15">
        <f>W28</f>
        <v>55000</v>
      </c>
      <c r="E28" s="15">
        <f>X28</f>
        <v>55000</v>
      </c>
      <c r="F28" s="15">
        <f>Y28</f>
        <v>55000</v>
      </c>
      <c r="G28" s="15">
        <f t="shared" ref="G28:P28" si="3">Z28</f>
        <v>55000</v>
      </c>
      <c r="H28" s="15">
        <f t="shared" si="3"/>
        <v>55000</v>
      </c>
      <c r="I28" s="15">
        <f t="shared" si="3"/>
        <v>55000</v>
      </c>
      <c r="J28" s="15">
        <f t="shared" si="3"/>
        <v>55000</v>
      </c>
      <c r="K28" s="15">
        <f t="shared" si="3"/>
        <v>55000</v>
      </c>
      <c r="L28" s="15">
        <f t="shared" si="3"/>
        <v>0</v>
      </c>
      <c r="M28" s="15">
        <f t="shared" si="3"/>
        <v>0</v>
      </c>
      <c r="N28" s="15">
        <f t="shared" si="3"/>
        <v>0</v>
      </c>
      <c r="O28" s="15">
        <f t="shared" si="3"/>
        <v>0</v>
      </c>
      <c r="P28" s="15">
        <f t="shared" si="3"/>
        <v>440000</v>
      </c>
      <c r="Q28" s="1"/>
      <c r="R28" s="1"/>
      <c r="V28" s="1" t="s">
        <v>46</v>
      </c>
      <c r="W28" s="41">
        <f>SUM(W29:W33)</f>
        <v>55000</v>
      </c>
      <c r="X28" s="41">
        <f t="shared" ref="X28:AD28" si="4">SUM(X29:X33)</f>
        <v>55000</v>
      </c>
      <c r="Y28" s="41">
        <f t="shared" si="4"/>
        <v>55000</v>
      </c>
      <c r="Z28" s="41">
        <f t="shared" si="4"/>
        <v>55000</v>
      </c>
      <c r="AA28" s="41">
        <f t="shared" si="4"/>
        <v>55000</v>
      </c>
      <c r="AB28" s="41">
        <f t="shared" si="4"/>
        <v>55000</v>
      </c>
      <c r="AC28" s="41">
        <f t="shared" si="4"/>
        <v>55000</v>
      </c>
      <c r="AD28" s="41">
        <f t="shared" si="4"/>
        <v>55000</v>
      </c>
      <c r="AE28" s="41"/>
      <c r="AF28" s="41"/>
      <c r="AG28" s="41"/>
      <c r="AH28" s="41"/>
      <c r="AI28" s="41">
        <f>SUM(W28:AH28)</f>
        <v>440000</v>
      </c>
      <c r="AJ28" s="1"/>
      <c r="AK28" s="1"/>
    </row>
    <row r="29" spans="3:37" ht="18" customHeight="1" x14ac:dyDescent="0.25">
      <c r="C29" s="31" t="s">
        <v>39</v>
      </c>
      <c r="D29" s="87">
        <f>D21-D28</f>
        <v>-23852.260000000002</v>
      </c>
      <c r="E29" s="87">
        <f t="shared" ref="E29:O29" si="5">E21-E28</f>
        <v>49847.739999999991</v>
      </c>
      <c r="F29" s="87">
        <f t="shared" si="5"/>
        <v>41747.739999999991</v>
      </c>
      <c r="G29" s="87">
        <f t="shared" si="5"/>
        <v>141147.74</v>
      </c>
      <c r="H29" s="87">
        <f t="shared" si="5"/>
        <v>164647.74</v>
      </c>
      <c r="I29" s="87">
        <f t="shared" si="5"/>
        <v>-13352.260000000002</v>
      </c>
      <c r="J29" s="87">
        <f t="shared" si="5"/>
        <v>72147.739999999991</v>
      </c>
      <c r="K29" s="87">
        <f t="shared" si="5"/>
        <v>37947.739999999991</v>
      </c>
      <c r="L29" s="87">
        <f t="shared" si="5"/>
        <v>0</v>
      </c>
      <c r="M29" s="87">
        <f t="shared" si="5"/>
        <v>0</v>
      </c>
      <c r="N29" s="87">
        <f t="shared" si="5"/>
        <v>0</v>
      </c>
      <c r="O29" s="87">
        <f t="shared" si="5"/>
        <v>0</v>
      </c>
      <c r="P29" s="87">
        <f>SUM(D29:O29)</f>
        <v>470281.91999999993</v>
      </c>
      <c r="Q29" s="32"/>
      <c r="R29" s="32"/>
      <c r="V29" s="1" t="s">
        <v>37</v>
      </c>
      <c r="W29" s="41">
        <v>50000</v>
      </c>
      <c r="X29" s="41">
        <v>50000</v>
      </c>
      <c r="Y29" s="41">
        <v>50000</v>
      </c>
      <c r="Z29" s="41">
        <v>50000</v>
      </c>
      <c r="AA29" s="41">
        <v>50000</v>
      </c>
      <c r="AB29" s="41">
        <v>50000</v>
      </c>
      <c r="AC29" s="41">
        <v>50000</v>
      </c>
      <c r="AD29" s="41">
        <v>50000</v>
      </c>
      <c r="AE29" s="41"/>
      <c r="AF29" s="41"/>
      <c r="AG29" s="41"/>
      <c r="AH29" s="41"/>
      <c r="AI29" s="41">
        <f>SUM(W29:AH29)</f>
        <v>400000</v>
      </c>
      <c r="AJ29" s="1"/>
      <c r="AK29" s="1"/>
    </row>
    <row r="30" spans="3:37" ht="18" customHeight="1" x14ac:dyDescent="0.25"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9"/>
      <c r="R30" s="49"/>
      <c r="V30" s="1" t="s">
        <v>38</v>
      </c>
      <c r="W30" s="41">
        <v>5000</v>
      </c>
      <c r="X30" s="41">
        <v>5000</v>
      </c>
      <c r="Y30" s="41">
        <v>5000</v>
      </c>
      <c r="Z30" s="41">
        <v>5000</v>
      </c>
      <c r="AA30" s="41">
        <v>5000</v>
      </c>
      <c r="AB30" s="41">
        <v>5000</v>
      </c>
      <c r="AC30" s="41">
        <v>5000</v>
      </c>
      <c r="AD30" s="41">
        <v>5000</v>
      </c>
      <c r="AE30" s="41"/>
      <c r="AF30" s="41"/>
      <c r="AG30" s="41"/>
      <c r="AH30" s="41"/>
      <c r="AI30" s="41">
        <f>SUM(W30:AH30)</f>
        <v>40000</v>
      </c>
      <c r="AJ30" s="1"/>
      <c r="AK30" s="1"/>
    </row>
    <row r="31" spans="3:37" ht="18" customHeight="1" x14ac:dyDescent="0.25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V31" s="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1"/>
      <c r="AK31" s="1"/>
    </row>
    <row r="32" spans="3:37" x14ac:dyDescent="0.25">
      <c r="V32" s="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1"/>
      <c r="AK32" s="1"/>
    </row>
    <row r="33" spans="3:37" x14ac:dyDescent="0.25">
      <c r="V33" s="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1"/>
      <c r="AK33" s="1"/>
    </row>
    <row r="37" spans="3:37" x14ac:dyDescent="0.25">
      <c r="C37" s="22" t="s">
        <v>41</v>
      </c>
      <c r="V37" s="18" t="s">
        <v>40</v>
      </c>
    </row>
    <row r="38" spans="3:37" ht="30" customHeight="1" x14ac:dyDescent="0.25">
      <c r="C38" s="11" t="s">
        <v>0</v>
      </c>
      <c r="D38" s="23" t="s">
        <v>11</v>
      </c>
      <c r="E38" s="23" t="s">
        <v>12</v>
      </c>
      <c r="F38" s="23" t="s">
        <v>13</v>
      </c>
      <c r="G38" s="23" t="s">
        <v>14</v>
      </c>
      <c r="H38" s="23" t="s">
        <v>15</v>
      </c>
      <c r="I38" s="23" t="s">
        <v>16</v>
      </c>
      <c r="J38" s="23" t="s">
        <v>17</v>
      </c>
      <c r="K38" s="23" t="s">
        <v>18</v>
      </c>
      <c r="L38" s="24" t="s">
        <v>19</v>
      </c>
      <c r="M38" s="24" t="s">
        <v>20</v>
      </c>
      <c r="N38" s="24" t="s">
        <v>21</v>
      </c>
      <c r="O38" s="24" t="s">
        <v>22</v>
      </c>
      <c r="P38" s="11" t="s">
        <v>8</v>
      </c>
      <c r="Q38" s="30" t="s">
        <v>45</v>
      </c>
      <c r="R38" s="29" t="s">
        <v>1</v>
      </c>
      <c r="V38" s="11" t="s">
        <v>0</v>
      </c>
      <c r="W38" s="23" t="s">
        <v>11</v>
      </c>
      <c r="X38" s="23" t="s">
        <v>12</v>
      </c>
      <c r="Y38" s="23" t="s">
        <v>13</v>
      </c>
      <c r="Z38" s="23" t="s">
        <v>14</v>
      </c>
      <c r="AA38" s="23" t="s">
        <v>15</v>
      </c>
      <c r="AB38" s="23" t="s">
        <v>16</v>
      </c>
      <c r="AC38" s="23" t="s">
        <v>17</v>
      </c>
      <c r="AD38" s="23" t="s">
        <v>18</v>
      </c>
      <c r="AE38" s="24" t="s">
        <v>19</v>
      </c>
      <c r="AF38" s="24" t="s">
        <v>20</v>
      </c>
      <c r="AG38" s="24" t="s">
        <v>21</v>
      </c>
      <c r="AH38" s="24" t="s">
        <v>22</v>
      </c>
      <c r="AI38" s="11" t="s">
        <v>8</v>
      </c>
      <c r="AJ38" s="30" t="s">
        <v>45</v>
      </c>
      <c r="AK38" s="29" t="s">
        <v>1</v>
      </c>
    </row>
    <row r="39" spans="3:37" ht="18" customHeight="1" x14ac:dyDescent="0.25">
      <c r="C39" s="11" t="s">
        <v>50</v>
      </c>
      <c r="D39" s="15">
        <f>SUM(D29,W39)</f>
        <v>-26904.738520000003</v>
      </c>
      <c r="E39" s="15">
        <f t="shared" ref="E39:P39" si="6">SUM(E29,X39)</f>
        <v>39572.661479999995</v>
      </c>
      <c r="F39" s="15">
        <f t="shared" si="6"/>
        <v>32266.461479999991</v>
      </c>
      <c r="G39" s="15">
        <f t="shared" si="6"/>
        <v>121925.26147999999</v>
      </c>
      <c r="H39" s="15">
        <f t="shared" si="6"/>
        <v>143122.26147999999</v>
      </c>
      <c r="I39" s="15">
        <f t="shared" si="6"/>
        <v>-17433.738520000003</v>
      </c>
      <c r="J39" s="15">
        <f t="shared" si="6"/>
        <v>59687.261479999994</v>
      </c>
      <c r="K39" s="15">
        <f t="shared" si="6"/>
        <v>28838.861479999992</v>
      </c>
      <c r="L39" s="15">
        <f t="shared" si="6"/>
        <v>0</v>
      </c>
      <c r="M39" s="15">
        <f t="shared" si="6"/>
        <v>0</v>
      </c>
      <c r="N39" s="15">
        <f t="shared" si="6"/>
        <v>0</v>
      </c>
      <c r="O39" s="15">
        <f t="shared" si="6"/>
        <v>0</v>
      </c>
      <c r="P39" s="15">
        <f t="shared" si="6"/>
        <v>381074.2918399999</v>
      </c>
      <c r="Q39" s="1"/>
      <c r="R39" s="1"/>
      <c r="V39" s="1" t="s">
        <v>46</v>
      </c>
      <c r="W39" s="16">
        <f>SUM(W40:W44)</f>
        <v>-3052.4785200000001</v>
      </c>
      <c r="X39" s="16">
        <f t="shared" ref="X39:AI39" si="7">SUM(X40:X44)</f>
        <v>-10275.078519999999</v>
      </c>
      <c r="Y39" s="16">
        <f t="shared" si="7"/>
        <v>-9481.2785199999998</v>
      </c>
      <c r="Z39" s="16">
        <f t="shared" si="7"/>
        <v>-19222.478520000001</v>
      </c>
      <c r="AA39" s="16">
        <f t="shared" si="7"/>
        <v>-21525.478520000001</v>
      </c>
      <c r="AB39" s="16">
        <f t="shared" si="7"/>
        <v>-4081.4785200000001</v>
      </c>
      <c r="AC39" s="16">
        <f t="shared" si="7"/>
        <v>-12460.478519999999</v>
      </c>
      <c r="AD39" s="16">
        <f t="shared" si="7"/>
        <v>-9108.8785200000002</v>
      </c>
      <c r="AE39" s="16">
        <f t="shared" si="7"/>
        <v>0</v>
      </c>
      <c r="AF39" s="16">
        <f t="shared" si="7"/>
        <v>0</v>
      </c>
      <c r="AG39" s="16">
        <f t="shared" si="7"/>
        <v>0</v>
      </c>
      <c r="AH39" s="16">
        <f t="shared" si="7"/>
        <v>0</v>
      </c>
      <c r="AI39" s="16">
        <f t="shared" si="7"/>
        <v>-89207.628160000007</v>
      </c>
      <c r="AJ39" s="1"/>
      <c r="AK39" s="1"/>
    </row>
    <row r="40" spans="3:37" ht="18" customHeight="1" x14ac:dyDescent="0.25">
      <c r="C40" s="11" t="s">
        <v>51</v>
      </c>
      <c r="D40" s="43">
        <v>0.15</v>
      </c>
      <c r="E40" s="43">
        <v>0.15</v>
      </c>
      <c r="F40" s="43">
        <v>0.15</v>
      </c>
      <c r="G40" s="43">
        <v>0.15</v>
      </c>
      <c r="H40" s="43">
        <v>0.15</v>
      </c>
      <c r="I40" s="43">
        <v>0.15</v>
      </c>
      <c r="J40" s="43">
        <v>0.15</v>
      </c>
      <c r="K40" s="43">
        <v>0.15</v>
      </c>
      <c r="L40" s="43">
        <v>0.15</v>
      </c>
      <c r="M40" s="43">
        <v>0.15</v>
      </c>
      <c r="N40" s="43">
        <v>0.15</v>
      </c>
      <c r="O40" s="43">
        <v>0.15</v>
      </c>
      <c r="P40" s="11"/>
      <c r="Q40" s="1"/>
      <c r="R40" s="1"/>
      <c r="V40" s="1" t="s">
        <v>59</v>
      </c>
      <c r="W40" s="16">
        <f>-(D21*AJ4)</f>
        <v>-3052.4785200000001</v>
      </c>
      <c r="X40" s="16">
        <f>-E21*AJ4</f>
        <v>-10275.078519999999</v>
      </c>
      <c r="Y40" s="16">
        <f>-F21*AJ4</f>
        <v>-9481.2785199999998</v>
      </c>
      <c r="Z40" s="16">
        <f>-G21*AJ4</f>
        <v>-19222.478520000001</v>
      </c>
      <c r="AA40" s="16">
        <f>-H21*AJ4</f>
        <v>-21525.478520000001</v>
      </c>
      <c r="AB40" s="16">
        <f>-I21*AJ4</f>
        <v>-4081.4785200000001</v>
      </c>
      <c r="AC40" s="16">
        <f>-J21*AJ4</f>
        <v>-12460.478519999999</v>
      </c>
      <c r="AD40" s="16">
        <f>-K21*AJ4</f>
        <v>-9108.8785200000002</v>
      </c>
      <c r="AE40" s="16">
        <f>-L21*AJ4</f>
        <v>0</v>
      </c>
      <c r="AF40" s="16">
        <f>-M21*AJ4</f>
        <v>0</v>
      </c>
      <c r="AG40" s="16">
        <f>-N2*AJ41</f>
        <v>0</v>
      </c>
      <c r="AH40" s="16">
        <f>O21*AJ4</f>
        <v>0</v>
      </c>
      <c r="AI40" s="16">
        <f>SUM(W40:AH40)</f>
        <v>-89207.628160000007</v>
      </c>
      <c r="AJ40" s="1"/>
      <c r="AK40" s="1"/>
    </row>
    <row r="41" spans="3:37" ht="18" customHeight="1" x14ac:dyDescent="0.25">
      <c r="C41" s="11" t="s">
        <v>52</v>
      </c>
      <c r="D41" s="15">
        <f>D39-(D39*D40)</f>
        <v>-22869.027742000002</v>
      </c>
      <c r="E41" s="15">
        <f t="shared" ref="E41:O41" si="8">E39-(E39*E40)</f>
        <v>33636.762257999995</v>
      </c>
      <c r="F41" s="15">
        <f t="shared" si="8"/>
        <v>27426.492257999991</v>
      </c>
      <c r="G41" s="15">
        <f t="shared" si="8"/>
        <v>103636.47225799999</v>
      </c>
      <c r="H41" s="15">
        <f t="shared" si="8"/>
        <v>121653.92225799999</v>
      </c>
      <c r="I41" s="15">
        <f t="shared" si="8"/>
        <v>-14818.677742000002</v>
      </c>
      <c r="J41" s="15">
        <f t="shared" si="8"/>
        <v>50734.172257999991</v>
      </c>
      <c r="K41" s="15">
        <f t="shared" si="8"/>
        <v>24513.032257999992</v>
      </c>
      <c r="L41" s="15">
        <f t="shared" si="8"/>
        <v>0</v>
      </c>
      <c r="M41" s="15">
        <f t="shared" si="8"/>
        <v>0</v>
      </c>
      <c r="N41" s="15">
        <f t="shared" si="8"/>
        <v>0</v>
      </c>
      <c r="O41" s="15">
        <f t="shared" si="8"/>
        <v>0</v>
      </c>
      <c r="P41" s="15">
        <f>SUM(D41:O41)</f>
        <v>323913.14806399995</v>
      </c>
      <c r="Q41" s="1"/>
      <c r="R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3:37" ht="18" customHeight="1" x14ac:dyDescent="0.25"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3:37" ht="18" customHeight="1" x14ac:dyDescent="0.25"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3:37" ht="18" customHeight="1" x14ac:dyDescent="0.25"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51" spans="3:16" x14ac:dyDescent="0.25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3:16" ht="30" customHeight="1" x14ac:dyDescent="0.25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3:16" ht="18" customHeight="1" x14ac:dyDescent="0.25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3:16" ht="18" customHeight="1" x14ac:dyDescent="0.25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3:16" x14ac:dyDescent="0.25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9" spans="3:16" x14ac:dyDescent="0.25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3:16" ht="30" customHeight="1" x14ac:dyDescent="0.25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3:16" ht="18" customHeight="1" x14ac:dyDescent="0.25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3:16" ht="18" customHeight="1" x14ac:dyDescent="0.25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3:16" x14ac:dyDescent="0.25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75" spans="3:16" x14ac:dyDescent="0.25"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3:16" ht="30" customHeight="1" x14ac:dyDescent="0.25"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3:16" ht="18" customHeight="1" x14ac:dyDescent="0.25"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3:16" ht="18" customHeight="1" x14ac:dyDescent="0.25"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3:16" ht="18" customHeight="1" x14ac:dyDescent="0.25"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N15"/>
  <sheetViews>
    <sheetView tabSelected="1" workbookViewId="0">
      <selection activeCell="G12" sqref="G12:J12"/>
    </sheetView>
  </sheetViews>
  <sheetFormatPr defaultRowHeight="15" x14ac:dyDescent="0.25"/>
  <cols>
    <col min="4" max="4" width="5.7109375" customWidth="1"/>
    <col min="6" max="6" width="11.5703125" customWidth="1"/>
    <col min="7" max="7" width="16.85546875" customWidth="1"/>
    <col min="8" max="8" width="27.140625" customWidth="1"/>
    <col min="9" max="9" width="16.5703125" customWidth="1"/>
    <col min="10" max="10" width="13" customWidth="1"/>
    <col min="11" max="11" width="13.5703125" customWidth="1"/>
    <col min="12" max="12" width="13.7109375" customWidth="1"/>
    <col min="15" max="15" width="14.28515625" customWidth="1"/>
  </cols>
  <sheetData>
    <row r="5" spans="5:14" ht="15.75" thickBot="1" x14ac:dyDescent="0.3"/>
    <row r="6" spans="5:14" ht="15.75" thickBot="1" x14ac:dyDescent="0.3">
      <c r="E6" s="86" t="s">
        <v>74</v>
      </c>
      <c r="F6" s="85"/>
      <c r="G6" s="86" t="s">
        <v>73</v>
      </c>
      <c r="H6" s="85"/>
      <c r="I6" s="86" t="s">
        <v>72</v>
      </c>
      <c r="J6" s="85"/>
      <c r="K6" s="86" t="s">
        <v>71</v>
      </c>
      <c r="L6" s="85"/>
      <c r="M6" s="86" t="s">
        <v>70</v>
      </c>
      <c r="N6" s="85"/>
    </row>
    <row r="7" spans="5:14" x14ac:dyDescent="0.25">
      <c r="E7" s="80" t="s">
        <v>69</v>
      </c>
      <c r="F7" s="78"/>
      <c r="G7" s="84" t="s">
        <v>68</v>
      </c>
      <c r="H7" s="83"/>
      <c r="I7" s="82">
        <v>7.62</v>
      </c>
      <c r="J7" s="81"/>
      <c r="K7" s="80">
        <v>503</v>
      </c>
      <c r="L7" s="78"/>
      <c r="M7" s="79">
        <v>45797</v>
      </c>
      <c r="N7" s="78"/>
    </row>
    <row r="8" spans="5:14" x14ac:dyDescent="0.25">
      <c r="E8" s="66" t="s">
        <v>67</v>
      </c>
      <c r="F8" s="64"/>
      <c r="G8" s="70" t="s">
        <v>66</v>
      </c>
      <c r="H8" s="69"/>
      <c r="I8" s="68">
        <v>12.25</v>
      </c>
      <c r="J8" s="67"/>
      <c r="K8" s="66">
        <v>260</v>
      </c>
      <c r="L8" s="64"/>
      <c r="M8" s="65">
        <v>45778</v>
      </c>
      <c r="N8" s="64"/>
    </row>
    <row r="9" spans="5:14" x14ac:dyDescent="0.25">
      <c r="E9" s="73" t="s">
        <v>65</v>
      </c>
      <c r="F9" s="71"/>
      <c r="G9" s="77" t="s">
        <v>64</v>
      </c>
      <c r="H9" s="76"/>
      <c r="I9" s="75">
        <v>21.03</v>
      </c>
      <c r="J9" s="74"/>
      <c r="K9" s="73">
        <v>240</v>
      </c>
      <c r="L9" s="71"/>
      <c r="M9" s="72">
        <v>45798</v>
      </c>
      <c r="N9" s="71"/>
    </row>
    <row r="10" spans="5:14" x14ac:dyDescent="0.25">
      <c r="E10" s="66" t="s">
        <v>62</v>
      </c>
      <c r="F10" s="64"/>
      <c r="G10" s="70" t="s">
        <v>63</v>
      </c>
      <c r="H10" s="69"/>
      <c r="I10" s="68">
        <v>19.8</v>
      </c>
      <c r="J10" s="67"/>
      <c r="K10" s="66">
        <v>264</v>
      </c>
      <c r="L10" s="64"/>
      <c r="M10" s="65">
        <v>45798</v>
      </c>
      <c r="N10" s="64"/>
    </row>
    <row r="11" spans="5:14" ht="15.75" thickBot="1" x14ac:dyDescent="0.3">
      <c r="E11" s="59" t="s">
        <v>62</v>
      </c>
      <c r="F11" s="57"/>
      <c r="G11" s="63" t="s">
        <v>61</v>
      </c>
      <c r="H11" s="62"/>
      <c r="I11" s="61">
        <v>20.399999999999999</v>
      </c>
      <c r="J11" s="60"/>
      <c r="K11" s="59">
        <v>150</v>
      </c>
      <c r="L11" s="57"/>
      <c r="M11" s="58">
        <v>45798</v>
      </c>
      <c r="N11" s="57"/>
    </row>
    <row r="12" spans="5:14" ht="15.75" thickBot="1" x14ac:dyDescent="0.3">
      <c r="E12" s="56" t="s">
        <v>60</v>
      </c>
      <c r="F12" s="55"/>
      <c r="G12" s="54">
        <f>(I7*K7)+(I8*K8)+(I9*K9)+(I10*K10)+(I11*K11)</f>
        <v>20352.260000000002</v>
      </c>
      <c r="H12" s="53"/>
      <c r="I12" s="53"/>
      <c r="J12" s="52"/>
      <c r="K12" s="51"/>
    </row>
    <row r="15" spans="5:14" x14ac:dyDescent="0.25">
      <c r="I15" s="50"/>
    </row>
  </sheetData>
  <autoFilter ref="E6:L7">
    <filterColumn colId="0" showButton="0"/>
    <filterColumn colId="2" showButton="0"/>
    <filterColumn colId="4" showButton="0"/>
    <filterColumn colId="6" showButton="0"/>
  </autoFilter>
  <mergeCells count="32">
    <mergeCell ref="E11:F11"/>
    <mergeCell ref="M8:N8"/>
    <mergeCell ref="I8:J8"/>
    <mergeCell ref="I9:J9"/>
    <mergeCell ref="K8:L8"/>
    <mergeCell ref="K9:L9"/>
    <mergeCell ref="E12:F12"/>
    <mergeCell ref="G12:J12"/>
    <mergeCell ref="M7:N7"/>
    <mergeCell ref="I7:J7"/>
    <mergeCell ref="I10:J10"/>
    <mergeCell ref="G11:H11"/>
    <mergeCell ref="K11:L11"/>
    <mergeCell ref="E8:F8"/>
    <mergeCell ref="E9:F9"/>
    <mergeCell ref="E10:F10"/>
    <mergeCell ref="M11:N11"/>
    <mergeCell ref="I11:J11"/>
    <mergeCell ref="E6:F6"/>
    <mergeCell ref="M6:N6"/>
    <mergeCell ref="I6:J6"/>
    <mergeCell ref="K6:L6"/>
    <mergeCell ref="E7:F7"/>
    <mergeCell ref="K7:L7"/>
    <mergeCell ref="G6:H6"/>
    <mergeCell ref="G7:H7"/>
    <mergeCell ref="G8:H8"/>
    <mergeCell ref="G9:H9"/>
    <mergeCell ref="G10:H10"/>
    <mergeCell ref="M9:N9"/>
    <mergeCell ref="K10:L10"/>
    <mergeCell ref="M10:N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ReUseVision Income</vt:lpstr>
      <vt:lpstr>COGS (do jhoangel)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Kucher</dc:creator>
  <cp:lastModifiedBy>Illia Kucher</cp:lastModifiedBy>
  <dcterms:created xsi:type="dcterms:W3CDTF">2025-05-14T09:16:10Z</dcterms:created>
  <dcterms:modified xsi:type="dcterms:W3CDTF">2025-06-11T10:06:05Z</dcterms:modified>
</cp:coreProperties>
</file>