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chizu\Desktop\"/>
    </mc:Choice>
  </mc:AlternateContent>
  <xr:revisionPtr revIDLastSave="0" documentId="13_ncr:1_{D72ADB42-4694-489C-9EC4-9F01FE2E4512}" xr6:coauthVersionLast="47" xr6:coauthVersionMax="47" xr10:uidLastSave="{00000000-0000-0000-0000-000000000000}"/>
  <bookViews>
    <workbookView xWindow="-108" yWindow="-108" windowWidth="23256" windowHeight="12576" xr2:uid="{38A93645-1F7E-1749-A30D-E1096EA59F09}"/>
  </bookViews>
  <sheets>
    <sheet name="Лист1" sheetId="1" r:id="rId1"/>
  </sheets>
  <definedNames>
    <definedName name="_xlnm._FilterDatabase" localSheetId="0" hidden="1">Лист1!$A$32:$AX$32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9" i="1" l="1"/>
  <c r="A292" i="1"/>
  <c r="D291" i="1"/>
  <c r="D301" i="1"/>
  <c r="D302" i="1" s="1"/>
  <c r="D303" i="1" s="1"/>
  <c r="D304" i="1" s="1"/>
  <c r="G283" i="1"/>
  <c r="G282" i="1"/>
  <c r="C270" i="1"/>
  <c r="C271" i="1"/>
  <c r="C272" i="1"/>
  <c r="C273" i="1"/>
  <c r="C274" i="1"/>
  <c r="C275" i="1"/>
  <c r="C276" i="1"/>
  <c r="C277" i="1"/>
  <c r="B280" i="1"/>
  <c r="E47" i="1"/>
  <c r="D248" i="1"/>
  <c r="A250" i="1"/>
  <c r="D250" i="1" s="1"/>
  <c r="A251" i="1"/>
  <c r="D251" i="1" s="1"/>
  <c r="A252" i="1"/>
  <c r="D252" i="1" s="1"/>
  <c r="A253" i="1"/>
  <c r="D253" i="1" s="1"/>
  <c r="A254" i="1"/>
  <c r="D254" i="1" s="1"/>
  <c r="A255" i="1"/>
  <c r="D255" i="1" s="1"/>
  <c r="H248" i="1"/>
  <c r="H249" i="1"/>
  <c r="H250" i="1"/>
  <c r="H251" i="1"/>
  <c r="H252" i="1"/>
  <c r="H253" i="1"/>
  <c r="H254" i="1"/>
  <c r="H255" i="1"/>
  <c r="D257" i="1"/>
  <c r="B192" i="1"/>
  <c r="B193" i="1"/>
  <c r="E193" i="1" s="1"/>
  <c r="B194" i="1"/>
  <c r="F194" i="1" s="1"/>
  <c r="B195" i="1"/>
  <c r="F195" i="1" s="1"/>
  <c r="B196" i="1"/>
  <c r="F196" i="1" s="1"/>
  <c r="C224" i="1"/>
  <c r="B224" i="1"/>
  <c r="B233" i="1" s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C197" i="1"/>
  <c r="B153" i="1"/>
  <c r="F153" i="1" s="1"/>
  <c r="B154" i="1"/>
  <c r="F154" i="1" s="1"/>
  <c r="B155" i="1"/>
  <c r="F155" i="1" s="1"/>
  <c r="B156" i="1"/>
  <c r="F156" i="1" s="1"/>
  <c r="B152" i="1"/>
  <c r="E152" i="1" s="1"/>
  <c r="C157" i="1"/>
  <c r="G6" i="1"/>
  <c r="G36" i="1"/>
  <c r="G54" i="1"/>
  <c r="G55" i="1" s="1"/>
  <c r="G56" i="1" s="1"/>
  <c r="G57" i="1" s="1"/>
  <c r="G58" i="1" s="1"/>
  <c r="G59" i="1" s="1"/>
  <c r="G68" i="1"/>
  <c r="G69" i="1" s="1"/>
  <c r="G70" i="1" s="1"/>
  <c r="G71" i="1" s="1"/>
  <c r="G72" i="1" s="1"/>
  <c r="G91" i="1"/>
  <c r="G92" i="1"/>
  <c r="G93" i="1"/>
  <c r="G94" i="1"/>
  <c r="G95" i="1"/>
  <c r="G96" i="1"/>
  <c r="G97" i="1"/>
  <c r="F170" i="1"/>
  <c r="F171" i="1"/>
  <c r="F172" i="1"/>
  <c r="F173" i="1"/>
  <c r="F174" i="1"/>
  <c r="F175" i="1"/>
  <c r="F169" i="1"/>
  <c r="C176" i="1"/>
  <c r="B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K117" i="1"/>
  <c r="J117" i="1"/>
  <c r="J114" i="1"/>
  <c r="B114" i="1"/>
  <c r="B115" i="1"/>
  <c r="B116" i="1"/>
  <c r="B117" i="1"/>
  <c r="C117" i="1" s="1"/>
  <c r="B113" i="1"/>
  <c r="C113" i="1" s="1"/>
  <c r="K135" i="1"/>
  <c r="C134" i="1"/>
  <c r="C135" i="1"/>
  <c r="C136" i="1"/>
  <c r="D136" i="1" s="1"/>
  <c r="E136" i="1" s="1"/>
  <c r="E137" i="1" s="1"/>
  <c r="C132" i="1"/>
  <c r="C131" i="1"/>
  <c r="C130" i="1"/>
  <c r="D130" i="1" s="1"/>
  <c r="B137" i="1"/>
  <c r="C68" i="1"/>
  <c r="D68" i="1" s="1"/>
  <c r="A113" i="1" s="1"/>
  <c r="B77" i="1"/>
  <c r="H77" i="1" s="1"/>
  <c r="C81" i="1"/>
  <c r="B80" i="1"/>
  <c r="D80" i="1" s="1"/>
  <c r="B78" i="1"/>
  <c r="H78" i="1" s="1"/>
  <c r="B79" i="1"/>
  <c r="F79" i="1" s="1"/>
  <c r="B76" i="1"/>
  <c r="F76" i="1" s="1"/>
  <c r="F55" i="1"/>
  <c r="E93" i="1"/>
  <c r="C98" i="1"/>
  <c r="B98" i="1"/>
  <c r="H91" i="1"/>
  <c r="H92" i="1"/>
  <c r="H93" i="1"/>
  <c r="H94" i="1"/>
  <c r="H95" i="1"/>
  <c r="H96" i="1"/>
  <c r="H97" i="1"/>
  <c r="F92" i="1"/>
  <c r="F93" i="1"/>
  <c r="F94" i="1"/>
  <c r="F95" i="1"/>
  <c r="F96" i="1"/>
  <c r="F97" i="1"/>
  <c r="F91" i="1"/>
  <c r="E92" i="1"/>
  <c r="E94" i="1"/>
  <c r="E95" i="1"/>
  <c r="E96" i="1"/>
  <c r="E97" i="1"/>
  <c r="E91" i="1"/>
  <c r="D92" i="1"/>
  <c r="D93" i="1"/>
  <c r="D94" i="1"/>
  <c r="D95" i="1"/>
  <c r="D96" i="1"/>
  <c r="D97" i="1"/>
  <c r="D91" i="1"/>
  <c r="F58" i="1"/>
  <c r="F59" i="1"/>
  <c r="F56" i="1"/>
  <c r="F54" i="1"/>
  <c r="F57" i="1"/>
  <c r="F53" i="1"/>
  <c r="B36" i="1"/>
  <c r="X36" i="1"/>
  <c r="Y36" i="1"/>
  <c r="Z36" i="1"/>
  <c r="AA36" i="1"/>
  <c r="C36" i="1"/>
  <c r="D36" i="1"/>
  <c r="E36" i="1"/>
  <c r="F36" i="1"/>
  <c r="H36" i="1"/>
  <c r="I36" i="1"/>
  <c r="J36" i="1"/>
  <c r="K36" i="1"/>
  <c r="L36" i="1"/>
  <c r="M36" i="1"/>
  <c r="N36" i="1"/>
  <c r="O36" i="1"/>
  <c r="P36" i="1"/>
  <c r="Q36" i="1"/>
  <c r="R36" i="1"/>
  <c r="S36" i="1"/>
  <c r="U36" i="1"/>
  <c r="V36" i="1"/>
  <c r="A47" i="1"/>
  <c r="T36" i="1"/>
  <c r="W36" i="1"/>
  <c r="AB36" i="1"/>
  <c r="A36" i="1"/>
  <c r="B6" i="1"/>
  <c r="B47" i="1"/>
  <c r="L6" i="1"/>
  <c r="K6" i="1"/>
  <c r="J6" i="1"/>
  <c r="I6" i="1"/>
  <c r="H6" i="1"/>
  <c r="F6" i="1"/>
  <c r="E6" i="1"/>
  <c r="C6" i="1"/>
  <c r="C9" i="1" s="1"/>
  <c r="D6" i="1"/>
  <c r="D292" i="1" l="1"/>
  <c r="D305" i="1"/>
  <c r="A280" i="1"/>
  <c r="D271" i="1" s="1"/>
  <c r="E271" i="1" s="1"/>
  <c r="F271" i="1" s="1"/>
  <c r="G271" i="1" s="1"/>
  <c r="G262" i="1"/>
  <c r="E251" i="1"/>
  <c r="F251" i="1" s="1"/>
  <c r="G251" i="1" s="1"/>
  <c r="E255" i="1"/>
  <c r="F255" i="1" s="1"/>
  <c r="G255" i="1" s="1"/>
  <c r="E252" i="1"/>
  <c r="F252" i="1" s="1"/>
  <c r="G252" i="1" s="1"/>
  <c r="E254" i="1"/>
  <c r="F254" i="1" s="1"/>
  <c r="G254" i="1" s="1"/>
  <c r="E250" i="1"/>
  <c r="F250" i="1" s="1"/>
  <c r="G250" i="1" s="1"/>
  <c r="D249" i="1"/>
  <c r="E249" i="1" s="1"/>
  <c r="F249" i="1" s="1"/>
  <c r="G249" i="1" s="1"/>
  <c r="E248" i="1"/>
  <c r="F248" i="1" s="1"/>
  <c r="G248" i="1" s="1"/>
  <c r="E253" i="1"/>
  <c r="F253" i="1" s="1"/>
  <c r="G253" i="1" s="1"/>
  <c r="B197" i="1"/>
  <c r="B206" i="1" s="1"/>
  <c r="D152" i="1"/>
  <c r="E156" i="1"/>
  <c r="A152" i="1"/>
  <c r="E224" i="1"/>
  <c r="B230" i="1" s="1"/>
  <c r="F224" i="1"/>
  <c r="B227" i="1" s="1"/>
  <c r="A192" i="1"/>
  <c r="F152" i="1"/>
  <c r="F157" i="1" s="1"/>
  <c r="B160" i="1" s="1"/>
  <c r="D224" i="1"/>
  <c r="A230" i="1"/>
  <c r="D195" i="1"/>
  <c r="E195" i="1"/>
  <c r="F193" i="1"/>
  <c r="E194" i="1"/>
  <c r="D193" i="1"/>
  <c r="D192" i="1"/>
  <c r="D194" i="1"/>
  <c r="D196" i="1"/>
  <c r="E192" i="1"/>
  <c r="E196" i="1"/>
  <c r="F192" i="1"/>
  <c r="G98" i="1"/>
  <c r="D102" i="1" s="1"/>
  <c r="G76" i="1"/>
  <c r="B157" i="1"/>
  <c r="E154" i="1"/>
  <c r="E153" i="1"/>
  <c r="D156" i="1"/>
  <c r="D155" i="1"/>
  <c r="E155" i="1"/>
  <c r="D154" i="1"/>
  <c r="D153" i="1"/>
  <c r="G79" i="1"/>
  <c r="G77" i="1"/>
  <c r="G78" i="1"/>
  <c r="G80" i="1"/>
  <c r="D176" i="1"/>
  <c r="E48" i="1"/>
  <c r="E176" i="1"/>
  <c r="B182" i="1" s="1"/>
  <c r="H79" i="1"/>
  <c r="D98" i="1"/>
  <c r="C115" i="1"/>
  <c r="D76" i="1"/>
  <c r="F176" i="1"/>
  <c r="B179" i="1" s="1"/>
  <c r="C137" i="1"/>
  <c r="D113" i="1"/>
  <c r="C114" i="1"/>
  <c r="D114" i="1" s="1"/>
  <c r="B118" i="1"/>
  <c r="C129" i="1"/>
  <c r="H132" i="1" s="1"/>
  <c r="A141" i="1" s="1"/>
  <c r="F98" i="1"/>
  <c r="C102" i="1" s="1"/>
  <c r="E130" i="1"/>
  <c r="E129" i="1" s="1"/>
  <c r="J132" i="1" s="1"/>
  <c r="D135" i="1"/>
  <c r="D137" i="1" s="1"/>
  <c r="D131" i="1"/>
  <c r="D129" i="1" s="1"/>
  <c r="D77" i="1"/>
  <c r="E77" i="1"/>
  <c r="F77" i="1"/>
  <c r="E78" i="1"/>
  <c r="F78" i="1"/>
  <c r="D78" i="1"/>
  <c r="H98" i="1"/>
  <c r="E98" i="1"/>
  <c r="B102" i="1" s="1"/>
  <c r="F80" i="1"/>
  <c r="H80" i="1"/>
  <c r="E80" i="1"/>
  <c r="D79" i="1"/>
  <c r="B81" i="1"/>
  <c r="E79" i="1"/>
  <c r="O6" i="1"/>
  <c r="C69" i="1"/>
  <c r="D9" i="1"/>
  <c r="E9" i="1" s="1"/>
  <c r="F9" i="1" s="1"/>
  <c r="C40" i="1"/>
  <c r="H76" i="1"/>
  <c r="E76" i="1"/>
  <c r="A68" i="1"/>
  <c r="D227" i="1" l="1"/>
  <c r="D275" i="1"/>
  <c r="E275" i="1" s="1"/>
  <c r="F275" i="1" s="1"/>
  <c r="G275" i="1" s="1"/>
  <c r="D273" i="1"/>
  <c r="E273" i="1" s="1"/>
  <c r="F273" i="1" s="1"/>
  <c r="G273" i="1" s="1"/>
  <c r="D276" i="1"/>
  <c r="E276" i="1" s="1"/>
  <c r="F276" i="1" s="1"/>
  <c r="G276" i="1" s="1"/>
  <c r="D274" i="1"/>
  <c r="E274" i="1" s="1"/>
  <c r="F274" i="1" s="1"/>
  <c r="G274" i="1" s="1"/>
  <c r="D272" i="1"/>
  <c r="E272" i="1" s="1"/>
  <c r="F272" i="1" s="1"/>
  <c r="G272" i="1" s="1"/>
  <c r="D270" i="1"/>
  <c r="E270" i="1" s="1"/>
  <c r="F270" i="1" s="1"/>
  <c r="G270" i="1" s="1"/>
  <c r="D277" i="1"/>
  <c r="E277" i="1" s="1"/>
  <c r="F277" i="1" s="1"/>
  <c r="G277" i="1" s="1"/>
  <c r="D306" i="1"/>
  <c r="D293" i="1"/>
  <c r="I251" i="1"/>
  <c r="I254" i="1"/>
  <c r="I252" i="1"/>
  <c r="I249" i="1"/>
  <c r="I250" i="1"/>
  <c r="I255" i="1"/>
  <c r="I248" i="1"/>
  <c r="G258" i="1"/>
  <c r="I253" i="1"/>
  <c r="D230" i="1"/>
  <c r="E230" i="1" s="1"/>
  <c r="F230" i="1" s="1"/>
  <c r="E157" i="1"/>
  <c r="B163" i="1" s="1"/>
  <c r="A102" i="1"/>
  <c r="H102" i="1" s="1"/>
  <c r="E197" i="1"/>
  <c r="B203" i="1" s="1"/>
  <c r="F197" i="1"/>
  <c r="B200" i="1" s="1"/>
  <c r="D197" i="1"/>
  <c r="D157" i="1"/>
  <c r="G81" i="1"/>
  <c r="D84" i="1" s="1"/>
  <c r="A182" i="1"/>
  <c r="D179" i="1"/>
  <c r="D7" i="1"/>
  <c r="G7" i="1"/>
  <c r="G9" i="1"/>
  <c r="H9" i="1" s="1"/>
  <c r="I9" i="1" s="1"/>
  <c r="J9" i="1" s="1"/>
  <c r="K9" i="1" s="1"/>
  <c r="L9" i="1" s="1"/>
  <c r="J135" i="1"/>
  <c r="E49" i="1"/>
  <c r="C53" i="1" s="1"/>
  <c r="H135" i="1"/>
  <c r="C112" i="1"/>
  <c r="E113" i="1"/>
  <c r="D112" i="1"/>
  <c r="I135" i="1"/>
  <c r="I132" i="1"/>
  <c r="C141" i="1" s="1"/>
  <c r="F81" i="1"/>
  <c r="C84" i="1" s="1"/>
  <c r="H81" i="1"/>
  <c r="D81" i="1"/>
  <c r="A84" i="1" s="1"/>
  <c r="E81" i="1"/>
  <c r="B84" i="1" s="1"/>
  <c r="D69" i="1"/>
  <c r="A77" i="1" s="1"/>
  <c r="A76" i="1"/>
  <c r="H7" i="1"/>
  <c r="E7" i="1"/>
  <c r="J7" i="1"/>
  <c r="K7" i="1"/>
  <c r="L7" i="1"/>
  <c r="C7" i="1"/>
  <c r="F7" i="1"/>
  <c r="I7" i="1"/>
  <c r="B7" i="1"/>
  <c r="I102" i="1" l="1"/>
  <c r="F84" i="1"/>
  <c r="G84" i="1" s="1"/>
  <c r="G280" i="1"/>
  <c r="D294" i="1"/>
  <c r="D307" i="1"/>
  <c r="I258" i="1"/>
  <c r="G259" i="1" s="1"/>
  <c r="D53" i="1"/>
  <c r="C54" i="1" s="1"/>
  <c r="D54" i="1" s="1"/>
  <c r="C55" i="1" s="1"/>
  <c r="A217" i="1"/>
  <c r="D239" i="1"/>
  <c r="B239" i="1"/>
  <c r="D160" i="1"/>
  <c r="A163" i="1"/>
  <c r="F102" i="1"/>
  <c r="G102" i="1" s="1"/>
  <c r="K102" i="1" s="1"/>
  <c r="A193" i="1"/>
  <c r="A203" i="1"/>
  <c r="D200" i="1"/>
  <c r="A153" i="1"/>
  <c r="D182" i="1"/>
  <c r="E182" i="1" s="1"/>
  <c r="F68" i="1"/>
  <c r="F72" i="1"/>
  <c r="F69" i="1"/>
  <c r="F70" i="1"/>
  <c r="F71" i="1"/>
  <c r="B141" i="1"/>
  <c r="J84" i="1"/>
  <c r="I84" i="1"/>
  <c r="A169" i="1"/>
  <c r="D141" i="1"/>
  <c r="I117" i="1"/>
  <c r="I114" i="1"/>
  <c r="H117" i="1"/>
  <c r="H114" i="1"/>
  <c r="C70" i="1"/>
  <c r="A114" i="1"/>
  <c r="O7" i="1"/>
  <c r="B8" i="1" s="1"/>
  <c r="C8" i="1" s="1"/>
  <c r="D8" i="1" s="1"/>
  <c r="E8" i="1" s="1"/>
  <c r="F8" i="1" s="1"/>
  <c r="A69" i="1"/>
  <c r="A53" i="1" l="1"/>
  <c r="A130" i="1"/>
  <c r="A91" i="1"/>
  <c r="D295" i="1"/>
  <c r="D308" i="1"/>
  <c r="A218" i="1"/>
  <c r="J102" i="1"/>
  <c r="D163" i="1"/>
  <c r="E163" i="1" s="1"/>
  <c r="D203" i="1"/>
  <c r="E203" i="1" s="1"/>
  <c r="F203" i="1" s="1"/>
  <c r="H141" i="1"/>
  <c r="F141" i="1"/>
  <c r="G141" i="1" s="1"/>
  <c r="K141" i="1" s="1"/>
  <c r="D70" i="1"/>
  <c r="A78" i="1" s="1"/>
  <c r="G8" i="1"/>
  <c r="H8" i="1" s="1"/>
  <c r="I8" i="1" s="1"/>
  <c r="J8" i="1" s="1"/>
  <c r="K8" i="1" s="1"/>
  <c r="L8" i="1" s="1"/>
  <c r="I141" i="1"/>
  <c r="A54" i="1"/>
  <c r="H84" i="1"/>
  <c r="L84" i="1" s="1"/>
  <c r="A170" i="1"/>
  <c r="C122" i="1"/>
  <c r="A122" i="1"/>
  <c r="D122" i="1"/>
  <c r="B122" i="1"/>
  <c r="F122" i="1" s="1"/>
  <c r="A131" i="1"/>
  <c r="A92" i="1"/>
  <c r="D55" i="1"/>
  <c r="C56" i="1" s="1"/>
  <c r="A55" i="1" l="1"/>
  <c r="D296" i="1"/>
  <c r="D212" i="1"/>
  <c r="B212" i="1"/>
  <c r="A154" i="1"/>
  <c r="A219" i="1"/>
  <c r="A70" i="1"/>
  <c r="A194" i="1"/>
  <c r="A115" i="1"/>
  <c r="J141" i="1"/>
  <c r="C71" i="1"/>
  <c r="K84" i="1"/>
  <c r="G122" i="1"/>
  <c r="K122" i="1" s="1"/>
  <c r="A171" i="1"/>
  <c r="I122" i="1"/>
  <c r="H122" i="1"/>
  <c r="A132" i="1"/>
  <c r="A93" i="1"/>
  <c r="D56" i="1"/>
  <c r="C57" i="1" s="1"/>
  <c r="D297" i="1" l="1"/>
  <c r="A56" i="1"/>
  <c r="A220" i="1"/>
  <c r="C230" i="1" s="1"/>
  <c r="D235" i="1" s="1"/>
  <c r="J122" i="1"/>
  <c r="D71" i="1"/>
  <c r="A195" i="1" s="1"/>
  <c r="C203" i="1" s="1"/>
  <c r="A172" i="1"/>
  <c r="C182" i="1" s="1"/>
  <c r="A133" i="1"/>
  <c r="E141" i="1" s="1"/>
  <c r="A94" i="1"/>
  <c r="E102" i="1" s="1"/>
  <c r="D57" i="1"/>
  <c r="C58" i="1" s="1"/>
  <c r="A57" i="1"/>
  <c r="B235" i="1" l="1"/>
  <c r="D298" i="1"/>
  <c r="D208" i="1"/>
  <c r="B208" i="1"/>
  <c r="A221" i="1"/>
  <c r="A79" i="1"/>
  <c r="E84" i="1" s="1"/>
  <c r="A71" i="1"/>
  <c r="A116" i="1"/>
  <c r="E122" i="1" s="1"/>
  <c r="C72" i="1"/>
  <c r="A155" i="1"/>
  <c r="C163" i="1" s="1"/>
  <c r="A173" i="1"/>
  <c r="A95" i="1"/>
  <c r="A134" i="1"/>
  <c r="D58" i="1"/>
  <c r="C59" i="1" s="1"/>
  <c r="E298" i="1" l="1"/>
  <c r="E301" i="1"/>
  <c r="E302" i="1"/>
  <c r="E304" i="1"/>
  <c r="E303" i="1"/>
  <c r="E291" i="1"/>
  <c r="E305" i="1"/>
  <c r="E292" i="1"/>
  <c r="E293" i="1"/>
  <c r="E306" i="1"/>
  <c r="E294" i="1"/>
  <c r="E307" i="1"/>
  <c r="E308" i="1"/>
  <c r="E295" i="1"/>
  <c r="E296" i="1"/>
  <c r="E297" i="1"/>
  <c r="A58" i="1"/>
  <c r="A222" i="1"/>
  <c r="D72" i="1"/>
  <c r="A80" i="1" s="1"/>
  <c r="A174" i="1"/>
  <c r="A135" i="1"/>
  <c r="A96" i="1"/>
  <c r="D59" i="1"/>
  <c r="A97" i="1" s="1"/>
  <c r="A59" i="1" l="1"/>
  <c r="G293" i="1"/>
  <c r="G292" i="1"/>
  <c r="G297" i="1"/>
  <c r="G291" i="1"/>
  <c r="G296" i="1"/>
  <c r="G295" i="1"/>
  <c r="G294" i="1"/>
  <c r="G298" i="1"/>
  <c r="A156" i="1"/>
  <c r="A223" i="1"/>
  <c r="A72" i="1"/>
  <c r="A117" i="1"/>
  <c r="A196" i="1"/>
  <c r="A175" i="1"/>
  <c r="A136" i="1"/>
  <c r="A293" i="1"/>
  <c r="A294" i="1"/>
  <c r="A295" i="1"/>
  <c r="A296" i="1"/>
  <c r="A297" i="1"/>
  <c r="A298" i="1"/>
  <c r="H300" i="1" l="1"/>
</calcChain>
</file>

<file path=xl/sharedStrings.xml><?xml version="1.0" encoding="utf-8"?>
<sst xmlns="http://schemas.openxmlformats.org/spreadsheetml/2006/main" count="259" uniqueCount="105">
  <si>
    <t>xi</t>
  </si>
  <si>
    <t>ni</t>
  </si>
  <si>
    <t>ωi</t>
  </si>
  <si>
    <t>n=</t>
  </si>
  <si>
    <t>Wi</t>
  </si>
  <si>
    <t>Ni</t>
  </si>
  <si>
    <t>h=</t>
  </si>
  <si>
    <t>k=</t>
  </si>
  <si>
    <t>MAX</t>
  </si>
  <si>
    <t>MIN</t>
  </si>
  <si>
    <t>x ниж=</t>
  </si>
  <si>
    <t>Суммn=</t>
  </si>
  <si>
    <t>Суммω=</t>
  </si>
  <si>
    <t>№ инт</t>
  </si>
  <si>
    <t>интервал</t>
  </si>
  <si>
    <t>частота ni</t>
  </si>
  <si>
    <t>относительная частота</t>
  </si>
  <si>
    <t>накопленные частоты</t>
  </si>
  <si>
    <t>ср кв откл</t>
  </si>
  <si>
    <t>дисперсия</t>
  </si>
  <si>
    <t>середина интервала</t>
  </si>
  <si>
    <t>x*i</t>
  </si>
  <si>
    <t>сумма</t>
  </si>
  <si>
    <t>Ui</t>
  </si>
  <si>
    <t>niUi</t>
  </si>
  <si>
    <t>niUi^2</t>
  </si>
  <si>
    <t>niUi^4</t>
  </si>
  <si>
    <t>niUi^3</t>
  </si>
  <si>
    <t>нач м 1 п v1</t>
  </si>
  <si>
    <t>нач м 2 п v2</t>
  </si>
  <si>
    <t>нач м 3 п v3</t>
  </si>
  <si>
    <t>нач м 4 п v4</t>
  </si>
  <si>
    <t>мат ожид</t>
  </si>
  <si>
    <t>центр м 4 п</t>
  </si>
  <si>
    <t>центр м 3 п</t>
  </si>
  <si>
    <t>выб коэф асим</t>
  </si>
  <si>
    <t>выб коэф эксц</t>
  </si>
  <si>
    <t>ДОМАШНЕЕ ЗАДАНИЕ 3</t>
  </si>
  <si>
    <t>ni(Ui+1)^4</t>
  </si>
  <si>
    <t>дисперсия с поправк Шеппарда</t>
  </si>
  <si>
    <t>ДОМАШЕЕ ЗАДАНИЕ 4</t>
  </si>
  <si>
    <t>задание 1</t>
  </si>
  <si>
    <t>задание 2</t>
  </si>
  <si>
    <t>b1=</t>
  </si>
  <si>
    <t>b2=</t>
  </si>
  <si>
    <t>b3=</t>
  </si>
  <si>
    <t>b4=</t>
  </si>
  <si>
    <t>a1=</t>
  </si>
  <si>
    <t>a2=</t>
  </si>
  <si>
    <t>a3=</t>
  </si>
  <si>
    <t>a4=</t>
  </si>
  <si>
    <t>d1=</t>
  </si>
  <si>
    <t>d2=</t>
  </si>
  <si>
    <t>d3=</t>
  </si>
  <si>
    <t>s1=</t>
  </si>
  <si>
    <t>s2=</t>
  </si>
  <si>
    <t>s3=</t>
  </si>
  <si>
    <t>s4=</t>
  </si>
  <si>
    <t>ni(Ui+1)^2</t>
  </si>
  <si>
    <t>ДОМАШЕЕ ЗАДАНИЕ 5</t>
  </si>
  <si>
    <t>Проверка</t>
  </si>
  <si>
    <t>=</t>
  </si>
  <si>
    <t>исп диспер</t>
  </si>
  <si>
    <t>ДОМАШЕЕ ЗАДАНИЕ 6</t>
  </si>
  <si>
    <t xml:space="preserve">Проверка </t>
  </si>
  <si>
    <t>исп ср кв отк</t>
  </si>
  <si>
    <t>𝛾=</t>
  </si>
  <si>
    <t>t=</t>
  </si>
  <si>
    <t>&lt;a&lt;</t>
  </si>
  <si>
    <t>&lt;𝜎&lt;</t>
  </si>
  <si>
    <t>q1=</t>
  </si>
  <si>
    <t>q2=</t>
  </si>
  <si>
    <t>X_крит</t>
  </si>
  <si>
    <t>v</t>
  </si>
  <si>
    <t>a</t>
  </si>
  <si>
    <t>SUM(m^2/m')-n</t>
  </si>
  <si>
    <t>X_набл</t>
  </si>
  <si>
    <t>SUM(m^2/m')</t>
  </si>
  <si>
    <t>n</t>
  </si>
  <si>
    <t>m^2/m'</t>
  </si>
  <si>
    <t>m^2</t>
  </si>
  <si>
    <t>(m - m')^2 / m'</t>
  </si>
  <si>
    <t>(m - m')^2</t>
  </si>
  <si>
    <t>Теор. m'</t>
  </si>
  <si>
    <t>p</t>
  </si>
  <si>
    <t>Частоты m</t>
  </si>
  <si>
    <t>ДОМАШЕЕ ЗАДАНИЕ 7</t>
  </si>
  <si>
    <t>Нулевая гипотеза отвергается, так как X_набл &gt; X_крит. Гипотетическая функция не согласуется с опытными данными.</t>
  </si>
  <si>
    <t>x_выб_ср</t>
  </si>
  <si>
    <t>m'</t>
  </si>
  <si>
    <t>P(x)</t>
  </si>
  <si>
    <t>m*x</t>
  </si>
  <si>
    <t>x</t>
  </si>
  <si>
    <t>Так как X_набл &lt; X_крит, нет оснований для отклонения гипотезы о распределении Пуассона.</t>
  </si>
  <si>
    <t>задание 3</t>
  </si>
  <si>
    <t>Критерий К-С</t>
  </si>
  <si>
    <t>Макс абс разность</t>
  </si>
  <si>
    <t>ЭФР</t>
  </si>
  <si>
    <t>Накопл. m1</t>
  </si>
  <si>
    <t>m2</t>
  </si>
  <si>
    <t>Разность ЭФР</t>
  </si>
  <si>
    <t>m1</t>
  </si>
  <si>
    <t>правый инт</t>
  </si>
  <si>
    <t>левый инт</t>
  </si>
  <si>
    <t>Так как значение максимальной абсолютной погрешности меньше значения критерия Колмогорова-Смирнова, нет оснований для отклонения нулевой гипотезы.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</si>
</sst>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>
    <font>
      <sz val="12"/>
      <color theme="1"/>
      <name val="Calibri"/>
      <family val="2"/>
      <charset val="204"/>
      <scheme val="minor"/>
    </font>
    <font>
      <sz val="12"/>
      <color rgb="FF000000"/>
      <name val="-webkit-standard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5"/>
      <color rgb="FF2C2D2E"/>
      <name val="Helvetica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Calibri (Основной текст)"/>
      <charset val="204"/>
    </font>
    <font>
      <b/>
      <sz val="20"/>
      <color theme="1"/>
      <name val="Calibri (Основной текст)"/>
      <charset val="204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12" fillId="0" borderId="1" xfId="0" applyFont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3" fillId="0" borderId="0" xfId="0" applyFont="1" applyAlignment="1">
      <alignment horizontal="left" vertical="center" indent="6"/>
    </xf>
    <xf numFmtId="0" fontId="12" fillId="0" borderId="0" xfId="0" applyFont="1" applyAlignment="1">
      <alignment horizontal="right"/>
    </xf>
    <xf numFmtId="0" fontId="13" fillId="0" borderId="1" xfId="0" applyFont="1" applyBorder="1"/>
    <xf numFmtId="0" fontId="13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Лист1!$B$5:$L$5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Лист1!$B$7:$L$7</c:f>
              <c:numCache>
                <c:formatCode>General</c:formatCode>
                <c:ptCount val="11"/>
                <c:pt idx="0">
                  <c:v>1.6666666666666666E-2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0.16666666666666666</c:v>
                </c:pt>
                <c:pt idx="6">
                  <c:v>0.21666666666666667</c:v>
                </c:pt>
                <c:pt idx="7">
                  <c:v>0.11666666666666667</c:v>
                </c:pt>
                <c:pt idx="8">
                  <c:v>0.1</c:v>
                </c:pt>
                <c:pt idx="9">
                  <c:v>6.6666666666666666E-2</c:v>
                </c:pt>
                <c:pt idx="10">
                  <c:v>3.3333333333333333E-2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C-2749-B62C-64076CDB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463568"/>
        <c:axId val="1133405535"/>
      </c:lineChart>
      <c:catAx>
        <c:axId val="91846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405535"/>
        <c:crosses val="autoZero"/>
        <c:auto val="1"/>
        <c:lblAlgn val="ctr"/>
        <c:lblOffset val="100"/>
        <c:noMultiLvlLbl val="0"/>
      </c:catAx>
      <c:valAx>
        <c:axId val="11334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46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Лист1!$B$5:$L$5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Лист1!$B$9:$L$9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18</c:v>
                </c:pt>
                <c:pt idx="5">
                  <c:v>28</c:v>
                </c:pt>
                <c:pt idx="6">
                  <c:v>41</c:v>
                </c:pt>
                <c:pt idx="7">
                  <c:v>48</c:v>
                </c:pt>
                <c:pt idx="8">
                  <c:v>54</c:v>
                </c:pt>
                <c:pt idx="9">
                  <c:v>58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7-E14E-BE02-7728BAB3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377488"/>
        <c:axId val="916399216"/>
      </c:lineChart>
      <c:catAx>
        <c:axId val="91637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399216"/>
        <c:crosses val="autoZero"/>
        <c:auto val="1"/>
        <c:lblAlgn val="ctr"/>
        <c:lblOffset val="100"/>
        <c:noMultiLvlLbl val="0"/>
      </c:catAx>
      <c:valAx>
        <c:axId val="9163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37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Огива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Лист1!$B$9:$L$9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18</c:v>
                </c:pt>
                <c:pt idx="5">
                  <c:v>28</c:v>
                </c:pt>
                <c:pt idx="6">
                  <c:v>41</c:v>
                </c:pt>
                <c:pt idx="7">
                  <c:v>48</c:v>
                </c:pt>
                <c:pt idx="8">
                  <c:v>54</c:v>
                </c:pt>
                <c:pt idx="9">
                  <c:v>58</c:v>
                </c:pt>
                <c:pt idx="10">
                  <c:v>60</c:v>
                </c:pt>
              </c:numCache>
            </c:numRef>
          </c:xVal>
          <c:yVal>
            <c:numRef>
              <c:f>Лист1!$B$5:$L$5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78-8749-B6E5-22217CBA0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14976"/>
        <c:axId val="664716704"/>
      </c:scatterChart>
      <c:valAx>
        <c:axId val="664714976"/>
        <c:scaling>
          <c:orientation val="minMax"/>
          <c:max val="6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716704"/>
        <c:crosses val="autoZero"/>
        <c:crossBetween val="midCat"/>
      </c:valAx>
      <c:valAx>
        <c:axId val="664716704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71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Гистограмма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" cap="sq">
              <a:solidFill>
                <a:schemeClr val="accent1"/>
              </a:solidFill>
            </a:ln>
            <a:effectLst/>
          </c:spPr>
          <c:invertIfNegative val="0"/>
          <c:cat>
            <c:numRef>
              <c:f>Лист1!$A$53:$A$59</c:f>
              <c:numCache>
                <c:formatCode>General</c:formatCode>
                <c:ptCount val="7"/>
                <c:pt idx="0">
                  <c:v>85</c:v>
                </c:pt>
                <c:pt idx="1">
                  <c:v>92.70999999999998</c:v>
                </c:pt>
                <c:pt idx="2">
                  <c:v>100.41999999999999</c:v>
                </c:pt>
                <c:pt idx="3">
                  <c:v>108.12999999999997</c:v>
                </c:pt>
                <c:pt idx="4">
                  <c:v>115.83999999999997</c:v>
                </c:pt>
                <c:pt idx="5">
                  <c:v>123.54999999999995</c:v>
                </c:pt>
                <c:pt idx="6">
                  <c:v>131.25999999999996</c:v>
                </c:pt>
              </c:numCache>
            </c:numRef>
          </c:cat>
          <c:val>
            <c:numRef>
              <c:f>Лист1!$E$53:$E$59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18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5-0741-82CE-AE991622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94903967"/>
        <c:axId val="1095175199"/>
      </c:barChart>
      <c:catAx>
        <c:axId val="109490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5175199"/>
        <c:crosses val="autoZero"/>
        <c:auto val="1"/>
        <c:lblAlgn val="ctr"/>
        <c:lblOffset val="100"/>
        <c:noMultiLvlLbl val="0"/>
      </c:catAx>
      <c:valAx>
        <c:axId val="10951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90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Лист1!$A$53:$A$59</c:f>
              <c:numCache>
                <c:formatCode>General</c:formatCode>
                <c:ptCount val="7"/>
                <c:pt idx="0">
                  <c:v>85</c:v>
                </c:pt>
                <c:pt idx="1">
                  <c:v>92.70999999999998</c:v>
                </c:pt>
                <c:pt idx="2">
                  <c:v>100.41999999999999</c:v>
                </c:pt>
                <c:pt idx="3">
                  <c:v>108.12999999999997</c:v>
                </c:pt>
                <c:pt idx="4">
                  <c:v>115.83999999999997</c:v>
                </c:pt>
                <c:pt idx="5">
                  <c:v>123.54999999999995</c:v>
                </c:pt>
                <c:pt idx="6">
                  <c:v>131.25999999999996</c:v>
                </c:pt>
              </c:numCache>
            </c:numRef>
          </c:cat>
          <c:val>
            <c:numRef>
              <c:f>Лист1!$G$53:$G$59</c:f>
              <c:numCache>
                <c:formatCode>General</c:formatCode>
                <c:ptCount val="7"/>
                <c:pt idx="0">
                  <c:v>5</c:v>
                </c:pt>
                <c:pt idx="1">
                  <c:v>11</c:v>
                </c:pt>
                <c:pt idx="2">
                  <c:v>21</c:v>
                </c:pt>
                <c:pt idx="3">
                  <c:v>39</c:v>
                </c:pt>
                <c:pt idx="4">
                  <c:v>47</c:v>
                </c:pt>
                <c:pt idx="5">
                  <c:v>49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2-1546-99AA-3AEB13E5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692543"/>
        <c:axId val="1135694271"/>
      </c:lineChart>
      <c:catAx>
        <c:axId val="113569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694271"/>
        <c:crosses val="autoZero"/>
        <c:auto val="1"/>
        <c:lblAlgn val="ctr"/>
        <c:lblOffset val="100"/>
        <c:noMultiLvlLbl val="0"/>
      </c:catAx>
      <c:valAx>
        <c:axId val="11356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69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jp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11</xdr:row>
      <xdr:rowOff>31750</xdr:rowOff>
    </xdr:from>
    <xdr:to>
      <xdr:col>5</xdr:col>
      <xdr:colOff>628650</xdr:colOff>
      <xdr:row>24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2CF9B3-33BE-8097-2F57-0ED4313DB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146050</xdr:colOff>
      <xdr:row>11</xdr:row>
      <xdr:rowOff>57150</xdr:rowOff>
    </xdr:from>
    <xdr:to>
      <xdr:col>11</xdr:col>
      <xdr:colOff>590550</xdr:colOff>
      <xdr:row>24</xdr:row>
      <xdr:rowOff>158750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FA308C-6F40-1B69-6A70-4A0EF60FC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152399</xdr:colOff>
      <xdr:row>11</xdr:row>
      <xdr:rowOff>67733</xdr:rowOff>
    </xdr:from>
    <xdr:to>
      <xdr:col>17</xdr:col>
      <xdr:colOff>575732</xdr:colOff>
      <xdr:row>24</xdr:row>
      <xdr:rowOff>169333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5D5FC89-B229-366F-A8FB-35BCC8EE0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644146</xdr:colOff>
      <xdr:row>40</xdr:row>
      <xdr:rowOff>44017</xdr:rowOff>
    </xdr:from>
    <xdr:to>
      <xdr:col>13</xdr:col>
      <xdr:colOff>263146</xdr:colOff>
      <xdr:row>52</xdr:row>
      <xdr:rowOff>111664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F5639A4-AACB-2ACC-F735-36320E072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512311</xdr:colOff>
      <xdr:row>39</xdr:row>
      <xdr:rowOff>131665</xdr:rowOff>
    </xdr:from>
    <xdr:to>
      <xdr:col>19</xdr:col>
      <xdr:colOff>109730</xdr:colOff>
      <xdr:row>51</xdr:row>
      <xdr:rowOff>379131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A96D4BF-A371-4E84-9FD9-0E01C1654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111404</xdr:colOff>
      <xdr:row>188</xdr:row>
      <xdr:rowOff>151137</xdr:rowOff>
    </xdr:from>
    <xdr:to>
      <xdr:col>15</xdr:col>
      <xdr:colOff>31041</xdr:colOff>
      <xdr:row>212</xdr:row>
      <xdr:rowOff>65285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D950949-D547-154F-B564-D24B3BB4F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82895" y="39966751"/>
          <a:ext cx="7060602" cy="4726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AE6A-8ED6-6045-8232-A73C3197A295}">
  <dimension ref="A1:BH311"/>
  <sheetViews>
    <sheetView tabSelected="1" topLeftCell="A48" zoomScale="75" workbookViewId="0">
      <selection activeCell="J61" sqref="J61:M61"/>
    </sheetView>
  </sheetViews>
  <sheetFormatPr defaultColWidth="11.19921875" defaultRowHeight="15.6"/>
  <cols>
    <col min="6" max="6" width="11.5" customWidth="1"/>
    <col min="7" max="7" width="14" bestFit="1" customWidth="1"/>
    <col min="9" max="9" width="13.19921875" bestFit="1" customWidth="1"/>
    <col min="10" max="10" width="13.5" customWidth="1"/>
    <col min="11" max="11" width="13" customWidth="1"/>
  </cols>
  <sheetData>
    <row r="1" spans="1:60">
      <c r="A1" s="2">
        <v>20</v>
      </c>
      <c r="B1" s="1">
        <v>19</v>
      </c>
      <c r="C1">
        <v>22</v>
      </c>
      <c r="D1">
        <v>24</v>
      </c>
      <c r="E1">
        <v>21</v>
      </c>
      <c r="F1">
        <v>18</v>
      </c>
      <c r="G1">
        <v>23</v>
      </c>
      <c r="H1">
        <v>17</v>
      </c>
      <c r="I1">
        <v>20</v>
      </c>
      <c r="J1">
        <v>16</v>
      </c>
      <c r="K1">
        <v>15</v>
      </c>
      <c r="L1">
        <v>23</v>
      </c>
      <c r="M1">
        <v>21</v>
      </c>
      <c r="N1">
        <v>24</v>
      </c>
      <c r="O1">
        <v>21</v>
      </c>
      <c r="P1">
        <v>18</v>
      </c>
      <c r="Q1">
        <v>23</v>
      </c>
      <c r="R1">
        <v>21</v>
      </c>
      <c r="S1">
        <v>19</v>
      </c>
      <c r="T1">
        <v>20</v>
      </c>
      <c r="U1">
        <v>24</v>
      </c>
      <c r="V1">
        <v>21</v>
      </c>
      <c r="W1">
        <v>20</v>
      </c>
      <c r="X1">
        <v>18</v>
      </c>
      <c r="Y1">
        <v>17</v>
      </c>
      <c r="Z1">
        <v>22</v>
      </c>
      <c r="AA1">
        <v>20</v>
      </c>
      <c r="AB1">
        <v>16</v>
      </c>
      <c r="AC1">
        <v>22</v>
      </c>
      <c r="AD1">
        <v>18</v>
      </c>
      <c r="AE1">
        <v>20</v>
      </c>
      <c r="AF1">
        <v>17</v>
      </c>
      <c r="AG1">
        <v>21</v>
      </c>
      <c r="AH1">
        <v>17</v>
      </c>
      <c r="AI1">
        <v>19</v>
      </c>
      <c r="AJ1">
        <v>20</v>
      </c>
      <c r="AK1">
        <v>20</v>
      </c>
      <c r="AL1">
        <v>21</v>
      </c>
      <c r="AM1">
        <v>18</v>
      </c>
      <c r="AN1">
        <v>22</v>
      </c>
      <c r="AO1">
        <v>23</v>
      </c>
      <c r="AP1">
        <v>21</v>
      </c>
      <c r="AQ1">
        <v>25</v>
      </c>
      <c r="AR1">
        <v>22</v>
      </c>
      <c r="AS1">
        <v>20</v>
      </c>
      <c r="AT1">
        <v>19</v>
      </c>
      <c r="AU1">
        <v>21</v>
      </c>
      <c r="AV1">
        <v>24</v>
      </c>
      <c r="AW1">
        <v>23</v>
      </c>
      <c r="AX1">
        <v>21</v>
      </c>
      <c r="AY1">
        <v>19</v>
      </c>
      <c r="AZ1">
        <v>22</v>
      </c>
      <c r="BA1">
        <v>21</v>
      </c>
      <c r="BB1">
        <v>19</v>
      </c>
      <c r="BC1">
        <v>20</v>
      </c>
      <c r="BD1">
        <v>23</v>
      </c>
      <c r="BE1">
        <v>22</v>
      </c>
      <c r="BF1">
        <v>25</v>
      </c>
      <c r="BG1">
        <v>21</v>
      </c>
      <c r="BH1">
        <v>21</v>
      </c>
    </row>
    <row r="4" spans="1:60">
      <c r="S4" s="23"/>
      <c r="T4" s="23"/>
      <c r="U4" s="23"/>
      <c r="V4" s="23"/>
    </row>
    <row r="5" spans="1:60">
      <c r="A5" t="s">
        <v>0</v>
      </c>
      <c r="B5">
        <v>15</v>
      </c>
      <c r="C5">
        <v>16</v>
      </c>
      <c r="D5">
        <v>17</v>
      </c>
      <c r="E5">
        <v>18</v>
      </c>
      <c r="F5">
        <v>19</v>
      </c>
      <c r="G5">
        <v>20</v>
      </c>
      <c r="H5">
        <v>21</v>
      </c>
      <c r="I5">
        <v>22</v>
      </c>
      <c r="J5">
        <v>23</v>
      </c>
      <c r="K5">
        <v>24</v>
      </c>
      <c r="L5">
        <v>25</v>
      </c>
    </row>
    <row r="6" spans="1:60">
      <c r="A6" t="s">
        <v>1</v>
      </c>
      <c r="B6">
        <f>COUNTIF(A1:BH1,B5)</f>
        <v>1</v>
      </c>
      <c r="C6">
        <f>COUNTIF(A1:BH1,C5)</f>
        <v>2</v>
      </c>
      <c r="D6">
        <f>COUNTIF(A1:BH1,D5)</f>
        <v>4</v>
      </c>
      <c r="E6">
        <f>COUNTIF(A1:BH1,E5)</f>
        <v>5</v>
      </c>
      <c r="F6">
        <f>COUNTIF(A1:BH1,F5)</f>
        <v>6</v>
      </c>
      <c r="G6">
        <f>COUNTIF(A1:BH1,G5)</f>
        <v>10</v>
      </c>
      <c r="H6">
        <f>COUNTIF(A1:BH1,H5)</f>
        <v>13</v>
      </c>
      <c r="I6">
        <f>COUNTIF(A1:BH1,I5)</f>
        <v>7</v>
      </c>
      <c r="J6">
        <f>COUNTIF(A1:BH1,J5)</f>
        <v>6</v>
      </c>
      <c r="K6">
        <f>COUNTIF(A1:BH1,K5)</f>
        <v>4</v>
      </c>
      <c r="L6">
        <f>COUNTIF(A1:BH1,L5)</f>
        <v>2</v>
      </c>
      <c r="N6" t="s">
        <v>11</v>
      </c>
      <c r="O6">
        <f>SUM(B6:L6)</f>
        <v>60</v>
      </c>
    </row>
    <row r="7" spans="1:60" ht="18.600000000000001">
      <c r="A7" s="3" t="s">
        <v>2</v>
      </c>
      <c r="B7">
        <f>B6/O6</f>
        <v>1.6666666666666666E-2</v>
      </c>
      <c r="C7">
        <f>C6/O6</f>
        <v>3.3333333333333333E-2</v>
      </c>
      <c r="D7">
        <f>D6/O6</f>
        <v>6.6666666666666666E-2</v>
      </c>
      <c r="E7">
        <f>E6/O6</f>
        <v>8.3333333333333329E-2</v>
      </c>
      <c r="F7">
        <f>F6/O6</f>
        <v>0.1</v>
      </c>
      <c r="G7">
        <f>G6/O6</f>
        <v>0.16666666666666666</v>
      </c>
      <c r="H7">
        <f>H6/O6</f>
        <v>0.21666666666666667</v>
      </c>
      <c r="I7">
        <f>I6/O6</f>
        <v>0.11666666666666667</v>
      </c>
      <c r="J7">
        <f>J6/O6</f>
        <v>0.1</v>
      </c>
      <c r="K7">
        <f>K6/O6</f>
        <v>6.6666666666666666E-2</v>
      </c>
      <c r="L7">
        <f>L6/O6</f>
        <v>3.3333333333333333E-2</v>
      </c>
      <c r="N7" t="s">
        <v>12</v>
      </c>
      <c r="O7">
        <f>SUM(B7:L7)</f>
        <v>1</v>
      </c>
    </row>
    <row r="8" spans="1:60">
      <c r="A8" t="s">
        <v>4</v>
      </c>
      <c r="B8">
        <f>B7/O7</f>
        <v>1.6666666666666666E-2</v>
      </c>
      <c r="C8">
        <f t="shared" ref="C8:L8" si="0">SUM(B8,C7)</f>
        <v>0.05</v>
      </c>
      <c r="D8">
        <f t="shared" si="0"/>
        <v>0.11666666666666667</v>
      </c>
      <c r="E8">
        <f t="shared" si="0"/>
        <v>0.2</v>
      </c>
      <c r="F8">
        <f t="shared" si="0"/>
        <v>0.30000000000000004</v>
      </c>
      <c r="G8">
        <f t="shared" si="0"/>
        <v>0.46666666666666667</v>
      </c>
      <c r="H8">
        <f>SUM(G8,H7)</f>
        <v>0.68333333333333335</v>
      </c>
      <c r="I8">
        <f t="shared" si="0"/>
        <v>0.8</v>
      </c>
      <c r="J8">
        <f t="shared" si="0"/>
        <v>0.9</v>
      </c>
      <c r="K8">
        <f t="shared" si="0"/>
        <v>0.96666666666666667</v>
      </c>
      <c r="L8">
        <f t="shared" si="0"/>
        <v>1</v>
      </c>
    </row>
    <row r="9" spans="1:60">
      <c r="A9" t="s">
        <v>5</v>
      </c>
      <c r="B9">
        <v>1</v>
      </c>
      <c r="C9">
        <f>SUM(B9,C6)</f>
        <v>3</v>
      </c>
      <c r="D9">
        <f t="shared" ref="D9:L9" si="1">SUM(C9,D6)</f>
        <v>7</v>
      </c>
      <c r="E9">
        <f t="shared" si="1"/>
        <v>12</v>
      </c>
      <c r="F9">
        <f t="shared" si="1"/>
        <v>18</v>
      </c>
      <c r="G9">
        <f t="shared" si="1"/>
        <v>28</v>
      </c>
      <c r="H9">
        <f>SUM(G9,H6)</f>
        <v>41</v>
      </c>
      <c r="I9">
        <f t="shared" si="1"/>
        <v>48</v>
      </c>
      <c r="J9">
        <f t="shared" si="1"/>
        <v>54</v>
      </c>
      <c r="K9">
        <f t="shared" si="1"/>
        <v>58</v>
      </c>
      <c r="L9">
        <f t="shared" si="1"/>
        <v>60</v>
      </c>
    </row>
    <row r="30" spans="1:50">
      <c r="A30">
        <v>1</v>
      </c>
      <c r="B30">
        <v>2</v>
      </c>
      <c r="C30">
        <v>3</v>
      </c>
      <c r="D30">
        <v>4</v>
      </c>
      <c r="E30">
        <v>5</v>
      </c>
      <c r="F30">
        <v>6</v>
      </c>
      <c r="G30">
        <v>7</v>
      </c>
      <c r="H30">
        <v>8</v>
      </c>
      <c r="I30">
        <v>9</v>
      </c>
      <c r="J30">
        <v>10</v>
      </c>
      <c r="K30">
        <v>11</v>
      </c>
      <c r="L30">
        <v>12</v>
      </c>
      <c r="M30">
        <v>13</v>
      </c>
      <c r="N30">
        <v>14</v>
      </c>
      <c r="O30">
        <v>15</v>
      </c>
      <c r="P30">
        <v>16</v>
      </c>
      <c r="Q30">
        <v>17</v>
      </c>
      <c r="R30">
        <v>18</v>
      </c>
      <c r="S30">
        <v>19</v>
      </c>
      <c r="T30">
        <v>20</v>
      </c>
      <c r="U30">
        <v>21</v>
      </c>
      <c r="V30">
        <v>22</v>
      </c>
      <c r="W30">
        <v>23</v>
      </c>
      <c r="X30">
        <v>24</v>
      </c>
      <c r="Y30">
        <v>25</v>
      </c>
      <c r="Z30">
        <v>26</v>
      </c>
      <c r="AA30">
        <v>27</v>
      </c>
      <c r="AB30">
        <v>28</v>
      </c>
      <c r="AC30">
        <v>29</v>
      </c>
      <c r="AD30">
        <v>30</v>
      </c>
      <c r="AE30">
        <v>31</v>
      </c>
      <c r="AF30">
        <v>32</v>
      </c>
      <c r="AG30">
        <v>33</v>
      </c>
      <c r="AH30">
        <v>34</v>
      </c>
      <c r="AI30">
        <v>35</v>
      </c>
      <c r="AJ30">
        <v>36</v>
      </c>
      <c r="AK30">
        <v>37</v>
      </c>
      <c r="AL30">
        <v>38</v>
      </c>
      <c r="AM30">
        <v>39</v>
      </c>
      <c r="AN30">
        <v>40</v>
      </c>
      <c r="AO30">
        <v>41</v>
      </c>
      <c r="AP30">
        <v>42</v>
      </c>
      <c r="AQ30">
        <v>43</v>
      </c>
      <c r="AR30">
        <v>44</v>
      </c>
      <c r="AS30">
        <v>45</v>
      </c>
      <c r="AT30">
        <v>46</v>
      </c>
      <c r="AU30">
        <v>47</v>
      </c>
      <c r="AV30">
        <v>48</v>
      </c>
      <c r="AW30">
        <v>49</v>
      </c>
      <c r="AX30">
        <v>50</v>
      </c>
    </row>
    <row r="32" spans="1:50">
      <c r="A32" s="2">
        <v>111</v>
      </c>
      <c r="B32">
        <v>85</v>
      </c>
      <c r="C32">
        <v>85</v>
      </c>
      <c r="D32">
        <v>91</v>
      </c>
      <c r="E32">
        <v>101</v>
      </c>
      <c r="F32">
        <v>109</v>
      </c>
      <c r="G32">
        <v>86</v>
      </c>
      <c r="H32">
        <v>102</v>
      </c>
      <c r="I32">
        <v>111</v>
      </c>
      <c r="J32">
        <v>98</v>
      </c>
      <c r="K32">
        <v>105</v>
      </c>
      <c r="L32">
        <v>85</v>
      </c>
      <c r="M32">
        <v>112</v>
      </c>
      <c r="N32">
        <v>109</v>
      </c>
      <c r="O32">
        <v>115</v>
      </c>
      <c r="P32">
        <v>99</v>
      </c>
      <c r="Q32">
        <v>105</v>
      </c>
      <c r="R32">
        <v>111</v>
      </c>
      <c r="S32">
        <v>94</v>
      </c>
      <c r="T32">
        <v>107</v>
      </c>
      <c r="U32">
        <v>99</v>
      </c>
      <c r="V32">
        <v>107</v>
      </c>
      <c r="W32">
        <v>125</v>
      </c>
      <c r="X32">
        <v>89</v>
      </c>
      <c r="Y32">
        <v>104</v>
      </c>
      <c r="Z32">
        <v>113</v>
      </c>
      <c r="AA32">
        <v>105</v>
      </c>
      <c r="AB32">
        <v>88</v>
      </c>
      <c r="AC32">
        <v>103</v>
      </c>
      <c r="AD32">
        <v>97</v>
      </c>
      <c r="AE32">
        <v>115</v>
      </c>
      <c r="AF32">
        <v>109</v>
      </c>
      <c r="AG32">
        <v>89</v>
      </c>
      <c r="AH32">
        <v>108</v>
      </c>
      <c r="AI32">
        <v>107</v>
      </c>
      <c r="AJ32">
        <v>97</v>
      </c>
      <c r="AK32">
        <v>106</v>
      </c>
      <c r="AL32">
        <v>107</v>
      </c>
      <c r="AM32">
        <v>96</v>
      </c>
      <c r="AN32">
        <v>108</v>
      </c>
      <c r="AO32">
        <v>109</v>
      </c>
      <c r="AP32">
        <v>139</v>
      </c>
      <c r="AQ32">
        <v>116</v>
      </c>
      <c r="AR32">
        <v>117</v>
      </c>
      <c r="AS32">
        <v>103</v>
      </c>
      <c r="AT32">
        <v>127</v>
      </c>
      <c r="AU32">
        <v>119</v>
      </c>
      <c r="AV32">
        <v>118</v>
      </c>
      <c r="AW32">
        <v>125</v>
      </c>
      <c r="AX32">
        <v>105</v>
      </c>
    </row>
    <row r="35" spans="1:29">
      <c r="A35">
        <v>85</v>
      </c>
      <c r="B35">
        <v>86</v>
      </c>
      <c r="C35">
        <v>88</v>
      </c>
      <c r="D35">
        <v>89</v>
      </c>
      <c r="E35">
        <v>91</v>
      </c>
      <c r="F35">
        <v>94</v>
      </c>
      <c r="G35">
        <v>96</v>
      </c>
      <c r="H35">
        <v>97</v>
      </c>
      <c r="I35">
        <v>98</v>
      </c>
      <c r="J35">
        <v>99</v>
      </c>
      <c r="K35">
        <v>101</v>
      </c>
      <c r="L35">
        <v>102</v>
      </c>
      <c r="M35">
        <v>103</v>
      </c>
      <c r="N35">
        <v>104</v>
      </c>
      <c r="O35">
        <v>105</v>
      </c>
      <c r="P35">
        <v>106</v>
      </c>
      <c r="Q35">
        <v>107</v>
      </c>
      <c r="R35">
        <v>108</v>
      </c>
      <c r="S35">
        <v>109</v>
      </c>
      <c r="T35">
        <v>111</v>
      </c>
      <c r="U35">
        <v>112</v>
      </c>
      <c r="V35">
        <v>113</v>
      </c>
      <c r="W35">
        <v>115</v>
      </c>
      <c r="X35">
        <v>116</v>
      </c>
      <c r="Y35">
        <v>117</v>
      </c>
      <c r="Z35">
        <v>118</v>
      </c>
      <c r="AA35">
        <v>119</v>
      </c>
      <c r="AB35">
        <v>125</v>
      </c>
      <c r="AC35">
        <v>139</v>
      </c>
    </row>
    <row r="36" spans="1:29">
      <c r="A36">
        <f>COUNTIF(A32:AX32,A35)</f>
        <v>3</v>
      </c>
      <c r="B36">
        <f>COUNTIF(A32:AX32,B35)</f>
        <v>1</v>
      </c>
      <c r="C36">
        <f>COUNTIF(A32:AX32,C35)</f>
        <v>1</v>
      </c>
      <c r="D36">
        <f>COUNTIF(A32:AX32,D35)</f>
        <v>2</v>
      </c>
      <c r="E36">
        <f>COUNTIF(A32:AX32,E35)</f>
        <v>1</v>
      </c>
      <c r="F36">
        <f>COUNTIF(A32:AX32,F35)</f>
        <v>1</v>
      </c>
      <c r="G36">
        <f>COUNTIF(A32:AX32,G35)</f>
        <v>1</v>
      </c>
      <c r="H36">
        <f>COUNTIF(A32:AX32,H35)</f>
        <v>2</v>
      </c>
      <c r="I36">
        <f>COUNTIF(A32:AX32,I35)</f>
        <v>1</v>
      </c>
      <c r="J36">
        <f>COUNTIF(A32:AX32,J35)</f>
        <v>2</v>
      </c>
      <c r="K36">
        <f>COUNTIF(A32:AX32,K35)</f>
        <v>1</v>
      </c>
      <c r="L36">
        <f>COUNTIF(A32:AX32,L35)</f>
        <v>1</v>
      </c>
      <c r="M36">
        <f>COUNTIF(A32:AX32,M35)</f>
        <v>2</v>
      </c>
      <c r="N36">
        <f>COUNTIF(A32:AX32,N35)</f>
        <v>1</v>
      </c>
      <c r="O36">
        <f>COUNTIF(A32:AX32,O35)</f>
        <v>4</v>
      </c>
      <c r="P36">
        <f>COUNTIF(A32:AX32,P35)</f>
        <v>1</v>
      </c>
      <c r="Q36">
        <f>COUNTIF(A32:AX32,Q35)</f>
        <v>4</v>
      </c>
      <c r="R36">
        <f>COUNTIF(A32:AX32,R35)</f>
        <v>2</v>
      </c>
      <c r="S36">
        <f>COUNTIF(A32:AX32,S35)</f>
        <v>4</v>
      </c>
      <c r="T36">
        <f>COUNTIF(A32:AX32,T35)</f>
        <v>3</v>
      </c>
      <c r="U36">
        <f>COUNTIF(A32:AX32,U35)</f>
        <v>1</v>
      </c>
      <c r="V36">
        <f>COUNTIF(A32:AX32,V35)</f>
        <v>1</v>
      </c>
      <c r="W36">
        <f>COUNTIF(A32:AX32,W35)</f>
        <v>2</v>
      </c>
      <c r="X36">
        <f>COUNTIF(A32:AX32,X35)</f>
        <v>1</v>
      </c>
      <c r="Y36">
        <f>COUNTIF(A32:AX32,Y35)</f>
        <v>1</v>
      </c>
      <c r="Z36">
        <f>COUNTIF(A32:AX32,Z35)</f>
        <v>1</v>
      </c>
      <c r="AA36">
        <f>COUNTIF(A32:AX32,AA35)</f>
        <v>1</v>
      </c>
      <c r="AB36">
        <f>COUNTIF(A32:AX32,AB35)</f>
        <v>2</v>
      </c>
      <c r="AC36">
        <v>1</v>
      </c>
    </row>
    <row r="40" spans="1:29">
      <c r="C40">
        <f>SUM(A36:AC36)</f>
        <v>49</v>
      </c>
    </row>
    <row r="46" spans="1:29">
      <c r="A46" t="s">
        <v>8</v>
      </c>
      <c r="B46" t="s">
        <v>9</v>
      </c>
      <c r="D46" t="s">
        <v>3</v>
      </c>
      <c r="E46">
        <v>50</v>
      </c>
    </row>
    <row r="47" spans="1:29">
      <c r="A47">
        <f>MAX(A32:AX32)</f>
        <v>139</v>
      </c>
      <c r="B47">
        <f>MIN(A32:AX32)</f>
        <v>85</v>
      </c>
      <c r="D47" t="s">
        <v>7</v>
      </c>
      <c r="E47">
        <f>CEILING(1+3.22*LOG10(E46),1)</f>
        <v>7</v>
      </c>
    </row>
    <row r="48" spans="1:29">
      <c r="D48" t="s">
        <v>6</v>
      </c>
      <c r="E48">
        <f>ROUND((A47-B47)/E47,2)</f>
        <v>7.71</v>
      </c>
    </row>
    <row r="49" spans="1:7">
      <c r="D49" t="s">
        <v>10</v>
      </c>
      <c r="E49">
        <f>B47-(E48/2)</f>
        <v>81.144999999999996</v>
      </c>
    </row>
    <row r="52" spans="1:7" ht="34.950000000000003" customHeight="1">
      <c r="A52" s="4" t="s">
        <v>20</v>
      </c>
      <c r="B52" t="s">
        <v>13</v>
      </c>
      <c r="C52" s="23" t="s">
        <v>14</v>
      </c>
      <c r="D52" s="23"/>
      <c r="E52" t="s">
        <v>15</v>
      </c>
      <c r="F52" s="4" t="s">
        <v>16</v>
      </c>
      <c r="G52" s="4" t="s">
        <v>17</v>
      </c>
    </row>
    <row r="53" spans="1:7">
      <c r="A53">
        <f t="shared" ref="A53:A59" si="2">AVERAGE(C53,D53)</f>
        <v>85</v>
      </c>
      <c r="B53">
        <v>1</v>
      </c>
      <c r="C53">
        <f>E49</f>
        <v>81.144999999999996</v>
      </c>
      <c r="D53">
        <f xml:space="preserve"> C53+E48</f>
        <v>88.85499999999999</v>
      </c>
      <c r="E53">
        <v>5</v>
      </c>
      <c r="F53">
        <f>E53/E46</f>
        <v>0.1</v>
      </c>
      <c r="G53">
        <v>5</v>
      </c>
    </row>
    <row r="54" spans="1:7">
      <c r="A54">
        <f t="shared" si="2"/>
        <v>92.70999999999998</v>
      </c>
      <c r="B54">
        <v>2</v>
      </c>
      <c r="C54">
        <f>D53</f>
        <v>88.85499999999999</v>
      </c>
      <c r="D54">
        <f>C54+E48</f>
        <v>96.564999999999984</v>
      </c>
      <c r="E54">
        <v>6</v>
      </c>
      <c r="F54">
        <f>E54/E46</f>
        <v>0.12</v>
      </c>
      <c r="G54">
        <f>SUM(G53,E54)</f>
        <v>11</v>
      </c>
    </row>
    <row r="55" spans="1:7">
      <c r="A55">
        <f t="shared" si="2"/>
        <v>100.41999999999999</v>
      </c>
      <c r="B55">
        <v>3</v>
      </c>
      <c r="C55">
        <f t="shared" ref="C55:C59" si="3">D54</f>
        <v>96.564999999999984</v>
      </c>
      <c r="D55">
        <f>C55+E48</f>
        <v>104.27499999999998</v>
      </c>
      <c r="E55">
        <v>10</v>
      </c>
      <c r="F55">
        <f>E55/E46</f>
        <v>0.2</v>
      </c>
      <c r="G55">
        <f t="shared" ref="G55:G59" si="4">SUM(G54,E55)</f>
        <v>21</v>
      </c>
    </row>
    <row r="56" spans="1:7">
      <c r="A56">
        <f t="shared" si="2"/>
        <v>108.12999999999997</v>
      </c>
      <c r="B56">
        <v>4</v>
      </c>
      <c r="C56">
        <f t="shared" si="3"/>
        <v>104.27499999999998</v>
      </c>
      <c r="D56">
        <f>C56+E48</f>
        <v>111.98499999999997</v>
      </c>
      <c r="E56">
        <v>18</v>
      </c>
      <c r="F56">
        <f>E56/E46</f>
        <v>0.36</v>
      </c>
      <c r="G56">
        <f t="shared" si="4"/>
        <v>39</v>
      </c>
    </row>
    <row r="57" spans="1:7">
      <c r="A57">
        <f t="shared" si="2"/>
        <v>115.83999999999997</v>
      </c>
      <c r="B57">
        <v>5</v>
      </c>
      <c r="C57">
        <f t="shared" si="3"/>
        <v>111.98499999999997</v>
      </c>
      <c r="D57">
        <f>C57+E48</f>
        <v>119.69499999999996</v>
      </c>
      <c r="E57">
        <v>8</v>
      </c>
      <c r="F57">
        <f>E57/E46</f>
        <v>0.16</v>
      </c>
      <c r="G57">
        <f t="shared" si="4"/>
        <v>47</v>
      </c>
    </row>
    <row r="58" spans="1:7">
      <c r="A58">
        <f t="shared" si="2"/>
        <v>123.54999999999995</v>
      </c>
      <c r="B58">
        <v>6</v>
      </c>
      <c r="C58">
        <f t="shared" si="3"/>
        <v>119.69499999999996</v>
      </c>
      <c r="D58">
        <f>C58+E48</f>
        <v>127.40499999999996</v>
      </c>
      <c r="E58">
        <v>2</v>
      </c>
      <c r="F58">
        <f>E58/E46</f>
        <v>0.04</v>
      </c>
      <c r="G58">
        <f t="shared" si="4"/>
        <v>49</v>
      </c>
    </row>
    <row r="59" spans="1:7">
      <c r="A59">
        <f t="shared" si="2"/>
        <v>131.25999999999996</v>
      </c>
      <c r="B59">
        <v>7</v>
      </c>
      <c r="C59">
        <f t="shared" si="3"/>
        <v>127.40499999999996</v>
      </c>
      <c r="D59">
        <f>C59+E48</f>
        <v>135.11499999999995</v>
      </c>
      <c r="E59">
        <v>1</v>
      </c>
      <c r="F59">
        <f>E59/E46</f>
        <v>0.02</v>
      </c>
      <c r="G59">
        <f t="shared" si="4"/>
        <v>50</v>
      </c>
    </row>
    <row r="61" spans="1:7" ht="25.8">
      <c r="A61" s="24" t="s">
        <v>37</v>
      </c>
      <c r="B61" s="25"/>
      <c r="C61" s="25"/>
      <c r="D61" s="25"/>
    </row>
    <row r="63" spans="1:7" ht="21">
      <c r="B63" s="28" t="s">
        <v>41</v>
      </c>
      <c r="C63" s="29"/>
      <c r="D63" s="29"/>
    </row>
    <row r="65" spans="1:50">
      <c r="B65" s="5" t="s">
        <v>6</v>
      </c>
      <c r="C65">
        <v>2</v>
      </c>
    </row>
    <row r="67" spans="1:50" ht="31.2">
      <c r="A67" s="8" t="s">
        <v>20</v>
      </c>
      <c r="B67" s="7" t="s">
        <v>13</v>
      </c>
      <c r="C67" s="26" t="s">
        <v>14</v>
      </c>
      <c r="D67" s="26"/>
      <c r="E67" s="7" t="s">
        <v>15</v>
      </c>
      <c r="F67" s="8" t="s">
        <v>16</v>
      </c>
      <c r="G67" s="8" t="s">
        <v>17</v>
      </c>
    </row>
    <row r="68" spans="1:50">
      <c r="A68" s="7">
        <f>AVERAGE(C68,D68)</f>
        <v>16</v>
      </c>
      <c r="B68" s="7">
        <v>1</v>
      </c>
      <c r="C68" s="7">
        <f>B5</f>
        <v>15</v>
      </c>
      <c r="D68" s="7">
        <f xml:space="preserve"> C68+$C$65</f>
        <v>17</v>
      </c>
      <c r="E68" s="7">
        <v>3</v>
      </c>
      <c r="F68" s="7">
        <f>E68/L$9</f>
        <v>0.05</v>
      </c>
      <c r="G68" s="7">
        <f>E68</f>
        <v>3</v>
      </c>
    </row>
    <row r="69" spans="1:50">
      <c r="A69" s="7">
        <f>AVERAGE(C69,D69)</f>
        <v>18</v>
      </c>
      <c r="B69" s="7">
        <v>2</v>
      </c>
      <c r="C69" s="7">
        <f>D68</f>
        <v>17</v>
      </c>
      <c r="D69" s="7">
        <f xml:space="preserve"> C69+$C$65</f>
        <v>19</v>
      </c>
      <c r="E69" s="7">
        <v>9</v>
      </c>
      <c r="F69" s="7">
        <f>E69/L$9</f>
        <v>0.15</v>
      </c>
      <c r="G69" s="7">
        <f>SUM(G68,E69)</f>
        <v>12</v>
      </c>
    </row>
    <row r="70" spans="1:50">
      <c r="A70" s="7">
        <f>AVERAGE(C70,D70)</f>
        <v>20</v>
      </c>
      <c r="B70" s="7">
        <v>3</v>
      </c>
      <c r="C70" s="7">
        <f t="shared" ref="C70:C72" si="5">D69</f>
        <v>19</v>
      </c>
      <c r="D70" s="7">
        <f xml:space="preserve"> C70+$C$65</f>
        <v>21</v>
      </c>
      <c r="E70" s="7">
        <v>16</v>
      </c>
      <c r="F70" s="7">
        <f>E70/L$9</f>
        <v>0.26666666666666666</v>
      </c>
      <c r="G70" s="7">
        <f t="shared" ref="G70:G72" si="6">SUM(G69,E70)</f>
        <v>28</v>
      </c>
    </row>
    <row r="71" spans="1:50">
      <c r="A71" s="7">
        <f>AVERAGE(C71,D71)</f>
        <v>22</v>
      </c>
      <c r="B71" s="7">
        <v>4</v>
      </c>
      <c r="C71" s="7">
        <f t="shared" si="5"/>
        <v>21</v>
      </c>
      <c r="D71" s="7">
        <f xml:space="preserve"> C71+$C$65</f>
        <v>23</v>
      </c>
      <c r="E71" s="7">
        <v>20</v>
      </c>
      <c r="F71" s="7">
        <f>E71/L$9</f>
        <v>0.33333333333333331</v>
      </c>
      <c r="G71" s="7">
        <f t="shared" si="6"/>
        <v>48</v>
      </c>
    </row>
    <row r="72" spans="1:50">
      <c r="A72" s="7">
        <f>AVERAGE(C72,D72)</f>
        <v>24</v>
      </c>
      <c r="B72" s="7">
        <v>5</v>
      </c>
      <c r="C72" s="7">
        <f t="shared" si="5"/>
        <v>23</v>
      </c>
      <c r="D72" s="7">
        <f xml:space="preserve"> C72+$C$65</f>
        <v>25</v>
      </c>
      <c r="E72" s="7">
        <v>12</v>
      </c>
      <c r="F72" s="7">
        <f>E72/L$9</f>
        <v>0.2</v>
      </c>
      <c r="G72" s="7">
        <f t="shared" si="6"/>
        <v>60</v>
      </c>
    </row>
    <row r="75" spans="1:50">
      <c r="A75" s="7" t="s">
        <v>21</v>
      </c>
      <c r="B75" s="7" t="s">
        <v>1</v>
      </c>
      <c r="C75" s="7" t="s">
        <v>23</v>
      </c>
      <c r="D75" s="7" t="s">
        <v>24</v>
      </c>
      <c r="E75" s="7" t="s">
        <v>25</v>
      </c>
      <c r="F75" s="7" t="s">
        <v>27</v>
      </c>
      <c r="G75" s="7" t="s">
        <v>26</v>
      </c>
      <c r="H75" s="7" t="s">
        <v>38</v>
      </c>
    </row>
    <row r="76" spans="1:50">
      <c r="A76" s="7">
        <f>AVERAGE(C68,D68)</f>
        <v>16</v>
      </c>
      <c r="B76" s="7">
        <f>E68</f>
        <v>3</v>
      </c>
      <c r="C76" s="7">
        <v>-3</v>
      </c>
      <c r="D76" s="7">
        <f>B76*C76</f>
        <v>-9</v>
      </c>
      <c r="E76" s="7">
        <f>B76*C76^2</f>
        <v>27</v>
      </c>
      <c r="F76" s="7">
        <f>B76*C76^3</f>
        <v>-81</v>
      </c>
      <c r="G76" s="7">
        <f>B76*C76^4</f>
        <v>243</v>
      </c>
      <c r="H76" s="7">
        <f>B76*(C76+1)^4</f>
        <v>48</v>
      </c>
    </row>
    <row r="77" spans="1:50">
      <c r="A77" s="7">
        <f>AVERAGE(C69,D69)</f>
        <v>18</v>
      </c>
      <c r="B77" s="7">
        <f>E69</f>
        <v>9</v>
      </c>
      <c r="C77" s="7">
        <v>-2</v>
      </c>
      <c r="D77" s="7">
        <f t="shared" ref="D77:D79" si="7">B77*C77</f>
        <v>-18</v>
      </c>
      <c r="E77" s="7">
        <f t="shared" ref="E77" si="8">B77*C77^2</f>
        <v>36</v>
      </c>
      <c r="F77" s="7">
        <f t="shared" ref="F77:F80" si="9">B77*C77^3</f>
        <v>-72</v>
      </c>
      <c r="G77" s="7">
        <f t="shared" ref="G77:G80" si="10">B77*C77^4</f>
        <v>144</v>
      </c>
      <c r="H77" s="7">
        <f>B77*(C77+1)^4</f>
        <v>9</v>
      </c>
    </row>
    <row r="78" spans="1:50">
      <c r="A78" s="7">
        <f t="shared" ref="A78:A79" si="11">AVERAGE(C70,D70)</f>
        <v>20</v>
      </c>
      <c r="B78" s="7">
        <f t="shared" ref="B78:B79" si="12">E70</f>
        <v>16</v>
      </c>
      <c r="C78" s="7">
        <v>-1</v>
      </c>
      <c r="D78" s="7">
        <f t="shared" si="7"/>
        <v>-16</v>
      </c>
      <c r="E78" s="7">
        <f>B78*C78^2</f>
        <v>16</v>
      </c>
      <c r="F78" s="7">
        <f t="shared" si="9"/>
        <v>-16</v>
      </c>
      <c r="G78" s="7">
        <f t="shared" si="10"/>
        <v>16</v>
      </c>
      <c r="H78" s="7">
        <f>B78*(C78+1)^4</f>
        <v>0</v>
      </c>
    </row>
    <row r="79" spans="1:50">
      <c r="A79" s="7">
        <f t="shared" si="11"/>
        <v>22</v>
      </c>
      <c r="B79" s="7">
        <f t="shared" si="12"/>
        <v>20</v>
      </c>
      <c r="C79" s="7">
        <v>0</v>
      </c>
      <c r="D79" s="7">
        <f t="shared" si="7"/>
        <v>0</v>
      </c>
      <c r="E79" s="7">
        <f t="shared" ref="E79" si="13">B79*C79^2</f>
        <v>0</v>
      </c>
      <c r="F79" s="7">
        <f t="shared" si="9"/>
        <v>0</v>
      </c>
      <c r="G79" s="7">
        <f t="shared" si="10"/>
        <v>0</v>
      </c>
      <c r="H79" s="7">
        <f>B79*(C79+1)^4</f>
        <v>20</v>
      </c>
    </row>
    <row r="80" spans="1:50">
      <c r="A80" s="7">
        <f>AVERAGE(C72,D72)</f>
        <v>24</v>
      </c>
      <c r="B80" s="7">
        <f>E72</f>
        <v>12</v>
      </c>
      <c r="C80" s="7">
        <v>1</v>
      </c>
      <c r="D80" s="7">
        <f>B80*C80</f>
        <v>12</v>
      </c>
      <c r="E80" s="7">
        <f>B80*C80^2</f>
        <v>12</v>
      </c>
      <c r="F80" s="7">
        <f t="shared" si="9"/>
        <v>12</v>
      </c>
      <c r="G80" s="7">
        <f t="shared" si="10"/>
        <v>12</v>
      </c>
      <c r="H80" s="7">
        <f>B80*(C80+1)^4</f>
        <v>192</v>
      </c>
      <c r="P80" s="5"/>
      <c r="Q80" s="5"/>
      <c r="R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</row>
    <row r="81" spans="1:12">
      <c r="A81" s="7" t="s">
        <v>22</v>
      </c>
      <c r="B81" s="7">
        <f t="shared" ref="B81:H81" si="14">SUM(B76:B80)</f>
        <v>60</v>
      </c>
      <c r="C81" s="7">
        <f t="shared" si="14"/>
        <v>-5</v>
      </c>
      <c r="D81" s="7">
        <f t="shared" si="14"/>
        <v>-31</v>
      </c>
      <c r="E81" s="7">
        <f t="shared" si="14"/>
        <v>91</v>
      </c>
      <c r="F81" s="7">
        <f t="shared" si="14"/>
        <v>-157</v>
      </c>
      <c r="G81" s="7">
        <f t="shared" si="14"/>
        <v>415</v>
      </c>
      <c r="H81" s="7">
        <f t="shared" si="14"/>
        <v>269</v>
      </c>
    </row>
    <row r="83" spans="1:12" ht="46.8">
      <c r="A83" s="7" t="s">
        <v>28</v>
      </c>
      <c r="B83" s="7" t="s">
        <v>29</v>
      </c>
      <c r="C83" s="7" t="s">
        <v>30</v>
      </c>
      <c r="D83" s="7" t="s">
        <v>31</v>
      </c>
      <c r="E83" s="7" t="s">
        <v>32</v>
      </c>
      <c r="F83" s="7" t="s">
        <v>19</v>
      </c>
      <c r="G83" s="8" t="s">
        <v>39</v>
      </c>
      <c r="H83" s="7" t="s">
        <v>18</v>
      </c>
      <c r="I83" s="7" t="s">
        <v>34</v>
      </c>
      <c r="J83" s="7" t="s">
        <v>33</v>
      </c>
      <c r="K83" s="7" t="s">
        <v>35</v>
      </c>
      <c r="L83" s="7" t="s">
        <v>36</v>
      </c>
    </row>
    <row r="84" spans="1:12">
      <c r="A84" s="7">
        <f>D81/B81</f>
        <v>-0.51666666666666672</v>
      </c>
      <c r="B84" s="7">
        <f>E81/B81</f>
        <v>1.5166666666666666</v>
      </c>
      <c r="C84" s="7">
        <f>F81/B81</f>
        <v>-2.6166666666666667</v>
      </c>
      <c r="D84" s="7">
        <f>G81/B81</f>
        <v>6.916666666666667</v>
      </c>
      <c r="E84" s="7">
        <f>A84*C65+A79</f>
        <v>20.966666666666665</v>
      </c>
      <c r="F84" s="7">
        <f>(B84-A84^2)*C65^2</f>
        <v>4.9988888888888887</v>
      </c>
      <c r="G84" s="7">
        <f>F84-1/12*(C65^2)</f>
        <v>4.6655555555555557</v>
      </c>
      <c r="H84" s="7">
        <f>SQRT(F84)</f>
        <v>2.235819511697867</v>
      </c>
      <c r="I84" s="7">
        <f>(C84-3*A84*B84+2*(A84^3))*(C65^3)</f>
        <v>-4.3334074074074067</v>
      </c>
      <c r="J84" s="7">
        <f>(D84-4*A84*C84+6*(A84^2)*B84-3*(A84^4))*(C65^4)</f>
        <v>59.588885185185191</v>
      </c>
      <c r="K84" s="7">
        <f>I84/(H84^3)</f>
        <v>-0.38772097463115662</v>
      </c>
      <c r="L84" s="7">
        <f>D84/(H84^4)</f>
        <v>0.27678967062943188</v>
      </c>
    </row>
    <row r="87" spans="1:12" ht="21">
      <c r="B87" s="28" t="s">
        <v>42</v>
      </c>
      <c r="C87" s="29"/>
      <c r="D87" s="29"/>
    </row>
    <row r="90" spans="1:12">
      <c r="A90" s="7" t="s">
        <v>21</v>
      </c>
      <c r="B90" s="7" t="s">
        <v>1</v>
      </c>
      <c r="C90" s="7" t="s">
        <v>23</v>
      </c>
      <c r="D90" s="7" t="s">
        <v>24</v>
      </c>
      <c r="E90" s="7" t="s">
        <v>25</v>
      </c>
      <c r="F90" s="7" t="s">
        <v>27</v>
      </c>
      <c r="G90" s="7" t="s">
        <v>26</v>
      </c>
      <c r="H90" s="7" t="s">
        <v>38</v>
      </c>
    </row>
    <row r="91" spans="1:12">
      <c r="A91" s="7">
        <f>AVERAGE(C53,D53)</f>
        <v>85</v>
      </c>
      <c r="B91" s="7">
        <v>5</v>
      </c>
      <c r="C91" s="7">
        <v>-3</v>
      </c>
      <c r="D91" s="7">
        <f>B91*C91</f>
        <v>-15</v>
      </c>
      <c r="E91" s="7">
        <f>B91*C91^2</f>
        <v>45</v>
      </c>
      <c r="F91" s="7">
        <f>B91*C91^3</f>
        <v>-135</v>
      </c>
      <c r="G91" s="7">
        <f>B91*C91^4</f>
        <v>405</v>
      </c>
      <c r="H91" s="7">
        <f t="shared" ref="H91:H97" si="15">B91*(C91+1)^4</f>
        <v>80</v>
      </c>
    </row>
    <row r="92" spans="1:12">
      <c r="A92" s="7">
        <f t="shared" ref="A92:A97" si="16">AVERAGE(C54,D54)</f>
        <v>92.70999999999998</v>
      </c>
      <c r="B92" s="7">
        <v>6</v>
      </c>
      <c r="C92" s="7">
        <v>-2</v>
      </c>
      <c r="D92" s="7">
        <f t="shared" ref="D92:D97" si="17">B92*C92</f>
        <v>-12</v>
      </c>
      <c r="E92" s="7">
        <f t="shared" ref="E92:E97" si="18">B92*C92^2</f>
        <v>24</v>
      </c>
      <c r="F92" s="7">
        <f t="shared" ref="F92:F97" si="19">B92*C92^3</f>
        <v>-48</v>
      </c>
      <c r="G92" s="7">
        <f t="shared" ref="G92:G97" si="20">B92*C92^4</f>
        <v>96</v>
      </c>
      <c r="H92" s="7">
        <f t="shared" si="15"/>
        <v>6</v>
      </c>
    </row>
    <row r="93" spans="1:12">
      <c r="A93" s="7">
        <f t="shared" si="16"/>
        <v>100.41999999999999</v>
      </c>
      <c r="B93" s="7">
        <v>10</v>
      </c>
      <c r="C93" s="7">
        <v>-1</v>
      </c>
      <c r="D93" s="7">
        <f t="shared" si="17"/>
        <v>-10</v>
      </c>
      <c r="E93" s="7">
        <f>B93*C93^2</f>
        <v>10</v>
      </c>
      <c r="F93" s="7">
        <f t="shared" si="19"/>
        <v>-10</v>
      </c>
      <c r="G93" s="7">
        <f t="shared" si="20"/>
        <v>10</v>
      </c>
      <c r="H93" s="7">
        <f t="shared" si="15"/>
        <v>0</v>
      </c>
    </row>
    <row r="94" spans="1:12">
      <c r="A94" s="7">
        <f t="shared" si="16"/>
        <v>108.12999999999997</v>
      </c>
      <c r="B94" s="7">
        <v>18</v>
      </c>
      <c r="C94" s="7">
        <v>0</v>
      </c>
      <c r="D94" s="7">
        <f t="shared" si="17"/>
        <v>0</v>
      </c>
      <c r="E94" s="7">
        <f t="shared" si="18"/>
        <v>0</v>
      </c>
      <c r="F94" s="7">
        <f t="shared" si="19"/>
        <v>0</v>
      </c>
      <c r="G94" s="7">
        <f t="shared" si="20"/>
        <v>0</v>
      </c>
      <c r="H94" s="7">
        <f t="shared" si="15"/>
        <v>18</v>
      </c>
    </row>
    <row r="95" spans="1:12">
      <c r="A95" s="7">
        <f t="shared" si="16"/>
        <v>115.83999999999997</v>
      </c>
      <c r="B95" s="7">
        <v>8</v>
      </c>
      <c r="C95" s="7">
        <v>1</v>
      </c>
      <c r="D95" s="7">
        <f t="shared" si="17"/>
        <v>8</v>
      </c>
      <c r="E95" s="7">
        <f t="shared" si="18"/>
        <v>8</v>
      </c>
      <c r="F95" s="7">
        <f t="shared" si="19"/>
        <v>8</v>
      </c>
      <c r="G95" s="7">
        <f t="shared" si="20"/>
        <v>8</v>
      </c>
      <c r="H95" s="7">
        <f t="shared" si="15"/>
        <v>128</v>
      </c>
    </row>
    <row r="96" spans="1:12">
      <c r="A96" s="7">
        <f t="shared" si="16"/>
        <v>123.54999999999995</v>
      </c>
      <c r="B96" s="7">
        <v>2</v>
      </c>
      <c r="C96" s="7">
        <v>2</v>
      </c>
      <c r="D96" s="7">
        <f t="shared" si="17"/>
        <v>4</v>
      </c>
      <c r="E96" s="7">
        <f t="shared" si="18"/>
        <v>8</v>
      </c>
      <c r="F96" s="7">
        <f t="shared" si="19"/>
        <v>16</v>
      </c>
      <c r="G96" s="7">
        <f t="shared" si="20"/>
        <v>32</v>
      </c>
      <c r="H96" s="7">
        <f t="shared" si="15"/>
        <v>162</v>
      </c>
    </row>
    <row r="97" spans="1:11">
      <c r="A97" s="7">
        <f t="shared" si="16"/>
        <v>131.25999999999996</v>
      </c>
      <c r="B97" s="7">
        <v>1</v>
      </c>
      <c r="C97" s="7">
        <v>3</v>
      </c>
      <c r="D97" s="7">
        <f t="shared" si="17"/>
        <v>3</v>
      </c>
      <c r="E97" s="7">
        <f t="shared" si="18"/>
        <v>9</v>
      </c>
      <c r="F97" s="7">
        <f t="shared" si="19"/>
        <v>27</v>
      </c>
      <c r="G97" s="7">
        <f t="shared" si="20"/>
        <v>81</v>
      </c>
      <c r="H97" s="7">
        <f t="shared" si="15"/>
        <v>256</v>
      </c>
    </row>
    <row r="98" spans="1:11">
      <c r="A98" s="7" t="s">
        <v>22</v>
      </c>
      <c r="B98" s="7">
        <f>SUM(B91:B97)</f>
        <v>50</v>
      </c>
      <c r="C98" s="7">
        <f>SUM(C91:C97)</f>
        <v>0</v>
      </c>
      <c r="D98" s="7">
        <f>SUM(D91:D97)</f>
        <v>-22</v>
      </c>
      <c r="E98" s="7">
        <f t="shared" ref="E98:G98" si="21">SUM(E91:E97)</f>
        <v>104</v>
      </c>
      <c r="F98" s="7">
        <f t="shared" si="21"/>
        <v>-142</v>
      </c>
      <c r="G98" s="7">
        <f t="shared" si="21"/>
        <v>632</v>
      </c>
      <c r="H98" s="7">
        <f>SUM(H91:H97)</f>
        <v>650</v>
      </c>
    </row>
    <row r="101" spans="1:11">
      <c r="A101" s="7" t="s">
        <v>28</v>
      </c>
      <c r="B101" s="7" t="s">
        <v>29</v>
      </c>
      <c r="C101" s="7" t="s">
        <v>30</v>
      </c>
      <c r="D101" s="7" t="s">
        <v>31</v>
      </c>
      <c r="E101" s="7" t="s">
        <v>32</v>
      </c>
      <c r="F101" s="7" t="s">
        <v>19</v>
      </c>
      <c r="G101" s="7" t="s">
        <v>18</v>
      </c>
      <c r="H101" s="7" t="s">
        <v>34</v>
      </c>
      <c r="I101" s="7" t="s">
        <v>33</v>
      </c>
      <c r="J101" s="7" t="s">
        <v>35</v>
      </c>
      <c r="K101" s="7" t="s">
        <v>36</v>
      </c>
    </row>
    <row r="102" spans="1:11">
      <c r="A102" s="7">
        <f>D98/B98</f>
        <v>-0.44</v>
      </c>
      <c r="B102" s="7">
        <f>E98/B98</f>
        <v>2.08</v>
      </c>
      <c r="C102" s="7">
        <f>F98/B98</f>
        <v>-2.84</v>
      </c>
      <c r="D102" s="7">
        <f>G98/B98</f>
        <v>12.64</v>
      </c>
      <c r="E102" s="7">
        <f>A102*E48+A94</f>
        <v>104.73759999999997</v>
      </c>
      <c r="F102" s="7">
        <f>(B102-A102^2)*E48^2</f>
        <v>112.13535024000001</v>
      </c>
      <c r="G102" s="7">
        <f>SQRT(F102)</f>
        <v>10.589398011218579</v>
      </c>
      <c r="H102" s="7">
        <f>(C102-3*A102*B102+2*(A102^3))*(E48^3)</f>
        <v>-121.34688406444789</v>
      </c>
      <c r="I102" s="7">
        <f>(D102-4*A102*C102+6*(A102^2)*B102-3*(A102^4))*(E48^4)</f>
        <v>35142.669692059644</v>
      </c>
      <c r="J102" s="7">
        <f>H102/(G102^3)</f>
        <v>-0.10219150925662175</v>
      </c>
      <c r="K102" s="7">
        <f>D102/(G102^4)</f>
        <v>1.0052220031748467E-3</v>
      </c>
    </row>
    <row r="107" spans="1:11" ht="24.6">
      <c r="A107" s="27" t="s">
        <v>40</v>
      </c>
      <c r="B107" s="23"/>
      <c r="C107" s="23"/>
      <c r="D107" s="23"/>
      <c r="E107" s="23"/>
    </row>
    <row r="111" spans="1:11">
      <c r="C111" t="s">
        <v>43</v>
      </c>
      <c r="D111" t="s">
        <v>44</v>
      </c>
      <c r="E111" t="s">
        <v>45</v>
      </c>
      <c r="F111" t="s">
        <v>46</v>
      </c>
    </row>
    <row r="112" spans="1:11">
      <c r="A112" s="7" t="s">
        <v>21</v>
      </c>
      <c r="B112" s="7" t="s">
        <v>1</v>
      </c>
      <c r="C112" s="7">
        <f>SUM(C113:C115)</f>
        <v>43</v>
      </c>
      <c r="D112" s="7">
        <f>SUM(D113:D114)</f>
        <v>18</v>
      </c>
      <c r="E112" s="7">
        <v>3</v>
      </c>
      <c r="F112" s="7">
        <v>0</v>
      </c>
    </row>
    <row r="113" spans="1:11">
      <c r="A113" s="7">
        <f>AVERAGE(C68,D68)</f>
        <v>16</v>
      </c>
      <c r="B113" s="7">
        <f>E68</f>
        <v>3</v>
      </c>
      <c r="C113" s="7">
        <f>B113</f>
        <v>3</v>
      </c>
      <c r="D113" s="7">
        <f t="shared" ref="D113:E113" si="22">C113</f>
        <v>3</v>
      </c>
      <c r="E113" s="7">
        <f t="shared" si="22"/>
        <v>3</v>
      </c>
      <c r="F113" s="7">
        <v>0</v>
      </c>
      <c r="H113" s="7" t="s">
        <v>51</v>
      </c>
      <c r="I113" s="7" t="s">
        <v>52</v>
      </c>
      <c r="J113" s="7" t="s">
        <v>53</v>
      </c>
    </row>
    <row r="114" spans="1:11">
      <c r="A114" s="7">
        <f>AVERAGE(C69,D69)</f>
        <v>18</v>
      </c>
      <c r="B114" s="7">
        <f>E69</f>
        <v>9</v>
      </c>
      <c r="C114" s="7">
        <f>B113+B114</f>
        <v>12</v>
      </c>
      <c r="D114" s="7">
        <f>C113+C114</f>
        <v>15</v>
      </c>
      <c r="E114" s="7">
        <v>0</v>
      </c>
      <c r="F114" s="7">
        <v>0</v>
      </c>
      <c r="H114" s="7">
        <f>C118-C112</f>
        <v>-31</v>
      </c>
      <c r="I114" s="7">
        <f>D118-D112</f>
        <v>-18</v>
      </c>
      <c r="J114" s="7">
        <f>E118-E112</f>
        <v>-3</v>
      </c>
    </row>
    <row r="115" spans="1:11">
      <c r="A115" s="7">
        <f>AVERAGE(C70,D70)</f>
        <v>20</v>
      </c>
      <c r="B115" s="7">
        <f>E70</f>
        <v>16</v>
      </c>
      <c r="C115" s="7">
        <f>B113+B114+B115</f>
        <v>28</v>
      </c>
      <c r="D115" s="7">
        <v>0</v>
      </c>
      <c r="E115" s="7">
        <v>0</v>
      </c>
      <c r="F115" s="7">
        <v>0</v>
      </c>
    </row>
    <row r="116" spans="1:11">
      <c r="A116" s="7">
        <f>AVERAGE(C71,D71)</f>
        <v>22</v>
      </c>
      <c r="B116" s="7">
        <f>E71</f>
        <v>20</v>
      </c>
      <c r="C116" s="7">
        <v>0</v>
      </c>
      <c r="D116" s="7">
        <v>0</v>
      </c>
      <c r="E116" s="7">
        <v>0</v>
      </c>
      <c r="F116" s="7">
        <v>0</v>
      </c>
      <c r="H116" s="7" t="s">
        <v>54</v>
      </c>
      <c r="I116" s="7" t="s">
        <v>55</v>
      </c>
      <c r="J116" s="7" t="s">
        <v>56</v>
      </c>
      <c r="K116" s="7" t="s">
        <v>57</v>
      </c>
    </row>
    <row r="117" spans="1:11">
      <c r="A117" s="7">
        <f>AVERAGE(C72,D72)</f>
        <v>24</v>
      </c>
      <c r="B117" s="7">
        <f>E72</f>
        <v>12</v>
      </c>
      <c r="C117" s="7">
        <f>B117</f>
        <v>12</v>
      </c>
      <c r="D117" s="7">
        <v>0</v>
      </c>
      <c r="E117" s="7">
        <v>0</v>
      </c>
      <c r="F117" s="7">
        <v>0</v>
      </c>
      <c r="H117" s="7">
        <f>C118+C112</f>
        <v>55</v>
      </c>
      <c r="I117" s="7">
        <f>D118+D112</f>
        <v>18</v>
      </c>
      <c r="J117" s="7">
        <f>E118+E112</f>
        <v>3</v>
      </c>
      <c r="K117" s="7">
        <f>F118+F112</f>
        <v>0</v>
      </c>
    </row>
    <row r="118" spans="1:11">
      <c r="A118" s="7" t="s">
        <v>22</v>
      </c>
      <c r="B118" s="7">
        <f>SUM(B113:B117)</f>
        <v>60</v>
      </c>
      <c r="C118" s="7">
        <v>12</v>
      </c>
      <c r="D118" s="7">
        <v>0</v>
      </c>
      <c r="E118" s="7">
        <v>0</v>
      </c>
      <c r="F118" s="7">
        <v>0</v>
      </c>
    </row>
    <row r="119" spans="1:11">
      <c r="C119" t="s">
        <v>47</v>
      </c>
      <c r="D119" t="s">
        <v>48</v>
      </c>
      <c r="E119" t="s">
        <v>49</v>
      </c>
      <c r="F119" t="s">
        <v>50</v>
      </c>
    </row>
    <row r="121" spans="1:11">
      <c r="A121" s="7" t="s">
        <v>28</v>
      </c>
      <c r="B121" s="7" t="s">
        <v>29</v>
      </c>
      <c r="C121" s="7" t="s">
        <v>30</v>
      </c>
      <c r="D121" s="7" t="s">
        <v>31</v>
      </c>
      <c r="E121" s="7" t="s">
        <v>32</v>
      </c>
      <c r="F121" s="7" t="s">
        <v>19</v>
      </c>
      <c r="G121" s="7" t="s">
        <v>18</v>
      </c>
      <c r="H121" s="7" t="s">
        <v>34</v>
      </c>
      <c r="I121" s="7" t="s">
        <v>33</v>
      </c>
      <c r="J121" s="7" t="s">
        <v>35</v>
      </c>
      <c r="K121" s="7" t="s">
        <v>36</v>
      </c>
    </row>
    <row r="122" spans="1:11">
      <c r="A122" s="7">
        <f>H114/B118</f>
        <v>-0.51666666666666672</v>
      </c>
      <c r="B122" s="7">
        <f>(H117+2*I117)/B118</f>
        <v>1.5166666666666666</v>
      </c>
      <c r="C122" s="7">
        <f>(H114+6*I114+6*J114)/B118</f>
        <v>-2.6166666666666667</v>
      </c>
      <c r="D122" s="7">
        <f>(H117+14*I117+36*J117+24*K117)/B118</f>
        <v>6.916666666666667</v>
      </c>
      <c r="E122" s="7">
        <f>A122*C65+A116</f>
        <v>20.966666666666665</v>
      </c>
      <c r="F122" s="7">
        <f>(B122-A122^2)*C65^2</f>
        <v>4.9988888888888887</v>
      </c>
      <c r="G122" s="7">
        <f>SQRT(F122)</f>
        <v>2.235819511697867</v>
      </c>
      <c r="H122" s="7">
        <f>(C122-3*A122*B122+2*(A122^3))*(C65^3)</f>
        <v>-4.3334074074074067</v>
      </c>
      <c r="I122" s="7">
        <f>(D122-4*A122*C122+6*(A122^2)*B122-3*(A122^4))*(C65^4)</f>
        <v>59.588885185185191</v>
      </c>
      <c r="J122" s="7">
        <f>H122/(G122^3)</f>
        <v>-0.38772097463115662</v>
      </c>
      <c r="K122" s="7">
        <f>D122/(G122^4)</f>
        <v>0.27678967062943188</v>
      </c>
    </row>
    <row r="125" spans="1:11" ht="21">
      <c r="B125" s="30" t="s">
        <v>42</v>
      </c>
      <c r="C125" s="30"/>
      <c r="D125" s="30"/>
      <c r="E125" s="30"/>
    </row>
    <row r="128" spans="1:11">
      <c r="C128" t="s">
        <v>43</v>
      </c>
      <c r="D128" t="s">
        <v>44</v>
      </c>
      <c r="E128" t="s">
        <v>45</v>
      </c>
      <c r="F128" t="s">
        <v>46</v>
      </c>
    </row>
    <row r="129" spans="1:11">
      <c r="A129" s="7" t="s">
        <v>21</v>
      </c>
      <c r="B129" s="7" t="s">
        <v>1</v>
      </c>
      <c r="C129" s="7">
        <f>SUM(C130:C132)</f>
        <v>37</v>
      </c>
      <c r="D129" s="7">
        <f>SUM(D130:D131)</f>
        <v>21</v>
      </c>
      <c r="E129" s="7">
        <f>SUM(E130)</f>
        <v>5</v>
      </c>
      <c r="F129" s="7">
        <v>0</v>
      </c>
    </row>
    <row r="130" spans="1:11">
      <c r="A130" s="7">
        <f t="shared" ref="A130:A136" si="23">AVERAGE(C53,D53)</f>
        <v>85</v>
      </c>
      <c r="B130" s="7">
        <v>5</v>
      </c>
      <c r="C130" s="7">
        <f>B130</f>
        <v>5</v>
      </c>
      <c r="D130" s="7">
        <f t="shared" ref="D130:E130" si="24">C130</f>
        <v>5</v>
      </c>
      <c r="E130" s="7">
        <f t="shared" si="24"/>
        <v>5</v>
      </c>
      <c r="F130" s="7">
        <v>0</v>
      </c>
    </row>
    <row r="131" spans="1:11">
      <c r="A131" s="7">
        <f t="shared" si="23"/>
        <v>92.70999999999998</v>
      </c>
      <c r="B131" s="7">
        <v>6</v>
      </c>
      <c r="C131" s="7">
        <f>B130+B131</f>
        <v>11</v>
      </c>
      <c r="D131" s="7">
        <f>C130+C131</f>
        <v>16</v>
      </c>
      <c r="E131" s="7">
        <v>0</v>
      </c>
      <c r="F131" s="7">
        <v>0</v>
      </c>
      <c r="H131" s="7" t="s">
        <v>51</v>
      </c>
      <c r="I131" s="7" t="s">
        <v>52</v>
      </c>
      <c r="J131" s="7" t="s">
        <v>53</v>
      </c>
    </row>
    <row r="132" spans="1:11">
      <c r="A132" s="7">
        <f t="shared" si="23"/>
        <v>100.41999999999999</v>
      </c>
      <c r="B132" s="7">
        <v>10</v>
      </c>
      <c r="C132" s="7">
        <f>B130+B131+B132</f>
        <v>21</v>
      </c>
      <c r="D132" s="7">
        <v>0</v>
      </c>
      <c r="E132" s="7">
        <v>0</v>
      </c>
      <c r="F132" s="7">
        <v>0</v>
      </c>
      <c r="H132" s="7">
        <f>C137-C129</f>
        <v>-22</v>
      </c>
      <c r="I132" s="7">
        <f>D137-D129</f>
        <v>-16</v>
      </c>
      <c r="J132" s="7">
        <f>E137-E129</f>
        <v>-4</v>
      </c>
    </row>
    <row r="133" spans="1:11">
      <c r="A133" s="7">
        <f t="shared" si="23"/>
        <v>108.12999999999997</v>
      </c>
      <c r="B133" s="7">
        <v>18</v>
      </c>
      <c r="C133" s="7">
        <v>0</v>
      </c>
      <c r="D133" s="7">
        <v>0</v>
      </c>
      <c r="E133" s="7">
        <v>0</v>
      </c>
      <c r="F133" s="7">
        <v>0</v>
      </c>
    </row>
    <row r="134" spans="1:11">
      <c r="A134" s="7">
        <f t="shared" si="23"/>
        <v>115.83999999999997</v>
      </c>
      <c r="B134" s="7">
        <v>8</v>
      </c>
      <c r="C134" s="7">
        <f>B136+B135+B134</f>
        <v>11</v>
      </c>
      <c r="D134" s="7">
        <v>0</v>
      </c>
      <c r="E134" s="7">
        <v>0</v>
      </c>
      <c r="F134" s="7">
        <v>0</v>
      </c>
      <c r="H134" s="7" t="s">
        <v>54</v>
      </c>
      <c r="I134" s="7" t="s">
        <v>55</v>
      </c>
      <c r="J134" s="7" t="s">
        <v>56</v>
      </c>
      <c r="K134" s="7" t="s">
        <v>57</v>
      </c>
    </row>
    <row r="135" spans="1:11">
      <c r="A135" s="7">
        <f t="shared" si="23"/>
        <v>123.54999999999995</v>
      </c>
      <c r="B135" s="7">
        <v>2</v>
      </c>
      <c r="C135" s="7">
        <f>B136+B135</f>
        <v>3</v>
      </c>
      <c r="D135" s="7">
        <f>C136+C135</f>
        <v>4</v>
      </c>
      <c r="E135" s="7">
        <v>0</v>
      </c>
      <c r="F135" s="7">
        <v>0</v>
      </c>
      <c r="H135" s="7">
        <f>C137+C129</f>
        <v>52</v>
      </c>
      <c r="I135" s="7">
        <f>D137+D129</f>
        <v>26</v>
      </c>
      <c r="J135" s="7">
        <f>E137+E129</f>
        <v>6</v>
      </c>
      <c r="K135" s="7">
        <f>F136+F129</f>
        <v>0</v>
      </c>
    </row>
    <row r="136" spans="1:11">
      <c r="A136" s="7">
        <f t="shared" si="23"/>
        <v>131.25999999999996</v>
      </c>
      <c r="B136" s="7">
        <v>1</v>
      </c>
      <c r="C136" s="7">
        <f>B136</f>
        <v>1</v>
      </c>
      <c r="D136" s="7">
        <f t="shared" ref="D136:E136" si="25">C136</f>
        <v>1</v>
      </c>
      <c r="E136" s="7">
        <f t="shared" si="25"/>
        <v>1</v>
      </c>
      <c r="F136" s="7">
        <v>0</v>
      </c>
    </row>
    <row r="137" spans="1:11">
      <c r="A137" s="7" t="s">
        <v>22</v>
      </c>
      <c r="B137" s="7">
        <f>SUM(B130:B136)</f>
        <v>50</v>
      </c>
      <c r="C137" s="7">
        <f>SUM(C134:C136)</f>
        <v>15</v>
      </c>
      <c r="D137" s="7">
        <f>SUM(D135:D136)</f>
        <v>5</v>
      </c>
      <c r="E137" s="7">
        <f>SUM(E136)</f>
        <v>1</v>
      </c>
      <c r="F137" s="7">
        <v>0</v>
      </c>
    </row>
    <row r="138" spans="1:11">
      <c r="C138" t="s">
        <v>47</v>
      </c>
      <c r="D138" t="s">
        <v>48</v>
      </c>
      <c r="E138" t="s">
        <v>49</v>
      </c>
      <c r="F138" t="s">
        <v>50</v>
      </c>
    </row>
    <row r="140" spans="1:11">
      <c r="A140" s="7" t="s">
        <v>28</v>
      </c>
      <c r="B140" s="7" t="s">
        <v>29</v>
      </c>
      <c r="C140" s="7" t="s">
        <v>30</v>
      </c>
      <c r="D140" s="7" t="s">
        <v>31</v>
      </c>
      <c r="E140" s="7" t="s">
        <v>32</v>
      </c>
      <c r="F140" s="7" t="s">
        <v>19</v>
      </c>
      <c r="G140" s="7" t="s">
        <v>18</v>
      </c>
      <c r="H140" s="7" t="s">
        <v>34</v>
      </c>
      <c r="I140" s="7" t="s">
        <v>33</v>
      </c>
      <c r="J140" s="7" t="s">
        <v>35</v>
      </c>
      <c r="K140" s="7" t="s">
        <v>36</v>
      </c>
    </row>
    <row r="141" spans="1:11">
      <c r="A141" s="7">
        <f>H132/B137</f>
        <v>-0.44</v>
      </c>
      <c r="B141" s="7">
        <f>(H135+2*I135)/B137</f>
        <v>2.08</v>
      </c>
      <c r="C141" s="7">
        <f>(H132+6*I132+6*J132)/B137</f>
        <v>-2.84</v>
      </c>
      <c r="D141" s="7">
        <f>(H135+14*I135+36*J135+24*K135)/B137</f>
        <v>12.64</v>
      </c>
      <c r="E141" s="7">
        <f>A141*E48+A133</f>
        <v>104.73759999999997</v>
      </c>
      <c r="F141" s="7">
        <f>(B141-A141^2)*E48^2</f>
        <v>112.13535024000001</v>
      </c>
      <c r="G141" s="7">
        <f>SQRT(F141)</f>
        <v>10.589398011218579</v>
      </c>
      <c r="H141" s="7">
        <f>(C141-3*A141*B141+2*(A141^3))*(E48^3)</f>
        <v>-121.34688406444789</v>
      </c>
      <c r="I141" s="7">
        <f>(D141-4*A141*C141+6*(A141^2)*B141-3*(A141^4))*(E48^4)</f>
        <v>35142.669692059644</v>
      </c>
      <c r="J141" s="7">
        <f>H141/(G141^3)</f>
        <v>-0.10219150925662175</v>
      </c>
      <c r="K141" s="7">
        <f>D141/(G141^4)</f>
        <v>1.0052220031748467E-3</v>
      </c>
    </row>
    <row r="146" spans="1:6" ht="24.6">
      <c r="A146" s="27" t="s">
        <v>59</v>
      </c>
      <c r="B146" s="23"/>
      <c r="C146" s="23"/>
      <c r="D146" s="23"/>
      <c r="E146" s="23"/>
    </row>
    <row r="148" spans="1:6" ht="21">
      <c r="B148" s="28" t="s">
        <v>41</v>
      </c>
      <c r="C148" s="23"/>
      <c r="D148" s="23"/>
      <c r="E148" s="23"/>
    </row>
    <row r="151" spans="1:6">
      <c r="A151" s="7" t="s">
        <v>21</v>
      </c>
      <c r="B151" s="7" t="s">
        <v>1</v>
      </c>
      <c r="C151" s="7" t="s">
        <v>23</v>
      </c>
      <c r="D151" s="7" t="s">
        <v>24</v>
      </c>
      <c r="E151" s="7" t="s">
        <v>25</v>
      </c>
      <c r="F151" s="7" t="s">
        <v>58</v>
      </c>
    </row>
    <row r="152" spans="1:6">
      <c r="A152" s="7">
        <f>AVERAGE(C68,D68)</f>
        <v>16</v>
      </c>
      <c r="B152" s="7">
        <f>E68</f>
        <v>3</v>
      </c>
      <c r="C152" s="7">
        <v>-3</v>
      </c>
      <c r="D152" s="7">
        <f>B152*C152</f>
        <v>-9</v>
      </c>
      <c r="E152" s="7">
        <f>B152*C152^2</f>
        <v>27</v>
      </c>
      <c r="F152" s="7">
        <f>B152*(C152+1)^2</f>
        <v>12</v>
      </c>
    </row>
    <row r="153" spans="1:6">
      <c r="A153" s="7">
        <f t="shared" ref="A153:A156" si="26">AVERAGE(C69,D69)</f>
        <v>18</v>
      </c>
      <c r="B153" s="7">
        <f t="shared" ref="B153:B156" si="27">E69</f>
        <v>9</v>
      </c>
      <c r="C153" s="7">
        <v>-2</v>
      </c>
      <c r="D153" s="7">
        <f t="shared" ref="D153:D155" si="28">B153*C153</f>
        <v>-18</v>
      </c>
      <c r="E153" s="7">
        <f t="shared" ref="E153" si="29">B153*C153^2</f>
        <v>36</v>
      </c>
      <c r="F153" s="7">
        <f t="shared" ref="F153:F156" si="30">B153*(C153+1)^2</f>
        <v>9</v>
      </c>
    </row>
    <row r="154" spans="1:6">
      <c r="A154" s="7">
        <f t="shared" si="26"/>
        <v>20</v>
      </c>
      <c r="B154" s="7">
        <f t="shared" si="27"/>
        <v>16</v>
      </c>
      <c r="C154" s="7">
        <v>-1</v>
      </c>
      <c r="D154" s="7">
        <f t="shared" si="28"/>
        <v>-16</v>
      </c>
      <c r="E154" s="7">
        <f>B154*C154^2</f>
        <v>16</v>
      </c>
      <c r="F154" s="7">
        <f t="shared" si="30"/>
        <v>0</v>
      </c>
    </row>
    <row r="155" spans="1:6">
      <c r="A155" s="7">
        <f t="shared" si="26"/>
        <v>22</v>
      </c>
      <c r="B155" s="7">
        <f t="shared" si="27"/>
        <v>20</v>
      </c>
      <c r="C155" s="7">
        <v>0</v>
      </c>
      <c r="D155" s="7">
        <f t="shared" si="28"/>
        <v>0</v>
      </c>
      <c r="E155" s="7">
        <f t="shared" ref="E155" si="31">B155*C155^2</f>
        <v>0</v>
      </c>
      <c r="F155" s="7">
        <f t="shared" si="30"/>
        <v>20</v>
      </c>
    </row>
    <row r="156" spans="1:6">
      <c r="A156" s="7">
        <f t="shared" si="26"/>
        <v>24</v>
      </c>
      <c r="B156" s="7">
        <f t="shared" si="27"/>
        <v>12</v>
      </c>
      <c r="C156" s="7">
        <v>1</v>
      </c>
      <c r="D156" s="7">
        <f>B156*C156</f>
        <v>12</v>
      </c>
      <c r="E156" s="7">
        <f>B156*C156^2</f>
        <v>12</v>
      </c>
      <c r="F156" s="7">
        <f t="shared" si="30"/>
        <v>48</v>
      </c>
    </row>
    <row r="157" spans="1:6">
      <c r="A157" s="7" t="s">
        <v>22</v>
      </c>
      <c r="B157" s="7">
        <f t="shared" ref="B157" si="32">SUM(B152:B156)</f>
        <v>60</v>
      </c>
      <c r="C157" s="7">
        <f t="shared" ref="C157" si="33">SUM(C152:C156)</f>
        <v>-5</v>
      </c>
      <c r="D157" s="7">
        <f t="shared" ref="D157" si="34">SUM(D152:D156)</f>
        <v>-31</v>
      </c>
      <c r="E157" s="7">
        <f>SUM(E152:E156)</f>
        <v>91</v>
      </c>
      <c r="F157" s="7">
        <f t="shared" ref="F157" si="35">SUM(F152:F156)</f>
        <v>89</v>
      </c>
    </row>
    <row r="159" spans="1:6">
      <c r="A159" t="s">
        <v>64</v>
      </c>
    </row>
    <row r="160" spans="1:6">
      <c r="A160" t="s">
        <v>58</v>
      </c>
      <c r="B160">
        <f>F157</f>
        <v>89</v>
      </c>
      <c r="C160" s="6" t="s">
        <v>61</v>
      </c>
      <c r="D160">
        <f>B157+2*D157+E157</f>
        <v>89</v>
      </c>
    </row>
    <row r="162" spans="1:12">
      <c r="A162" s="9" t="s">
        <v>28</v>
      </c>
      <c r="B162" s="10" t="s">
        <v>29</v>
      </c>
      <c r="C162" s="10" t="s">
        <v>32</v>
      </c>
      <c r="D162" s="10" t="s">
        <v>19</v>
      </c>
      <c r="E162" s="7" t="s">
        <v>62</v>
      </c>
      <c r="G162" s="13"/>
      <c r="H162" s="14"/>
      <c r="I162" s="14"/>
      <c r="J162" s="14"/>
      <c r="K162" s="14"/>
      <c r="L162" s="14"/>
    </row>
    <row r="163" spans="1:12">
      <c r="A163" s="11">
        <f>D157/B157</f>
        <v>-0.51666666666666672</v>
      </c>
      <c r="B163" s="12">
        <f>E157/B157</f>
        <v>1.5166666666666666</v>
      </c>
      <c r="C163" s="12">
        <f>A163*C65+A155</f>
        <v>20.966666666666665</v>
      </c>
      <c r="D163" s="12">
        <f>(B163-A163^2)*C65^2</f>
        <v>4.9988888888888887</v>
      </c>
      <c r="E163" s="7">
        <f>(B157/(B157-1))*D163</f>
        <v>5.0836158192090393</v>
      </c>
      <c r="G163" s="14"/>
      <c r="H163" s="14"/>
      <c r="I163" s="14"/>
      <c r="J163" s="14"/>
      <c r="K163" s="14"/>
      <c r="L163" s="14"/>
    </row>
    <row r="166" spans="1:12" ht="21">
      <c r="B166" s="30" t="s">
        <v>42</v>
      </c>
      <c r="C166" s="30"/>
      <c r="D166" s="30"/>
      <c r="E166" s="30"/>
    </row>
    <row r="168" spans="1:12">
      <c r="A168" s="7" t="s">
        <v>21</v>
      </c>
      <c r="B168" s="7" t="s">
        <v>1</v>
      </c>
      <c r="C168" s="7" t="s">
        <v>23</v>
      </c>
      <c r="D168" s="7" t="s">
        <v>24</v>
      </c>
      <c r="E168" s="7" t="s">
        <v>25</v>
      </c>
      <c r="F168" s="7" t="s">
        <v>58</v>
      </c>
    </row>
    <row r="169" spans="1:12">
      <c r="A169" s="7">
        <f t="shared" ref="A169:A175" si="36">AVERAGE(C53,D53)</f>
        <v>85</v>
      </c>
      <c r="B169" s="7">
        <v>5</v>
      </c>
      <c r="C169" s="7">
        <v>-3</v>
      </c>
      <c r="D169" s="7">
        <f>B169*C169</f>
        <v>-15</v>
      </c>
      <c r="E169" s="7">
        <f>B169*C169^2</f>
        <v>45</v>
      </c>
      <c r="F169" s="7">
        <f>B169*(C169+1)^2</f>
        <v>20</v>
      </c>
    </row>
    <row r="170" spans="1:12">
      <c r="A170" s="7">
        <f t="shared" si="36"/>
        <v>92.70999999999998</v>
      </c>
      <c r="B170" s="7">
        <v>6</v>
      </c>
      <c r="C170" s="7">
        <v>-2</v>
      </c>
      <c r="D170" s="7">
        <f t="shared" ref="D170:D175" si="37">B170*C170</f>
        <v>-12</v>
      </c>
      <c r="E170" s="7">
        <f t="shared" ref="E170" si="38">B170*C170^2</f>
        <v>24</v>
      </c>
      <c r="F170" s="7">
        <f t="shared" ref="F170:F175" si="39">B170*(C170+1)^2</f>
        <v>6</v>
      </c>
    </row>
    <row r="171" spans="1:12">
      <c r="A171" s="7">
        <f t="shared" si="36"/>
        <v>100.41999999999999</v>
      </c>
      <c r="B171" s="7">
        <v>10</v>
      </c>
      <c r="C171" s="7">
        <v>-1</v>
      </c>
      <c r="D171" s="7">
        <f t="shared" si="37"/>
        <v>-10</v>
      </c>
      <c r="E171" s="7">
        <f>B171*C171^2</f>
        <v>10</v>
      </c>
      <c r="F171" s="7">
        <f t="shared" si="39"/>
        <v>0</v>
      </c>
    </row>
    <row r="172" spans="1:12">
      <c r="A172" s="7">
        <f t="shared" si="36"/>
        <v>108.12999999999997</v>
      </c>
      <c r="B172" s="7">
        <v>18</v>
      </c>
      <c r="C172" s="7">
        <v>0</v>
      </c>
      <c r="D172" s="7">
        <f t="shared" si="37"/>
        <v>0</v>
      </c>
      <c r="E172" s="7">
        <f t="shared" ref="E172:E175" si="40">B172*C172^2</f>
        <v>0</v>
      </c>
      <c r="F172" s="7">
        <f t="shared" si="39"/>
        <v>18</v>
      </c>
    </row>
    <row r="173" spans="1:12">
      <c r="A173" s="7">
        <f t="shared" si="36"/>
        <v>115.83999999999997</v>
      </c>
      <c r="B173" s="7">
        <v>8</v>
      </c>
      <c r="C173" s="7">
        <v>1</v>
      </c>
      <c r="D173" s="7">
        <f t="shared" si="37"/>
        <v>8</v>
      </c>
      <c r="E173" s="7">
        <f t="shared" si="40"/>
        <v>8</v>
      </c>
      <c r="F173" s="7">
        <f t="shared" si="39"/>
        <v>32</v>
      </c>
    </row>
    <row r="174" spans="1:12">
      <c r="A174" s="7">
        <f t="shared" si="36"/>
        <v>123.54999999999995</v>
      </c>
      <c r="B174" s="7">
        <v>2</v>
      </c>
      <c r="C174" s="7">
        <v>2</v>
      </c>
      <c r="D174" s="7">
        <f t="shared" si="37"/>
        <v>4</v>
      </c>
      <c r="E174" s="7">
        <f t="shared" si="40"/>
        <v>8</v>
      </c>
      <c r="F174" s="7">
        <f t="shared" si="39"/>
        <v>18</v>
      </c>
    </row>
    <row r="175" spans="1:12">
      <c r="A175" s="7">
        <f t="shared" si="36"/>
        <v>131.25999999999996</v>
      </c>
      <c r="B175" s="7">
        <v>1</v>
      </c>
      <c r="C175" s="7">
        <v>3</v>
      </c>
      <c r="D175" s="7">
        <f t="shared" si="37"/>
        <v>3</v>
      </c>
      <c r="E175" s="7">
        <f t="shared" si="40"/>
        <v>9</v>
      </c>
      <c r="F175" s="7">
        <f t="shared" si="39"/>
        <v>16</v>
      </c>
    </row>
    <row r="176" spans="1:12">
      <c r="A176" s="7" t="s">
        <v>22</v>
      </c>
      <c r="B176" s="7">
        <f>SUM(B169:B175)</f>
        <v>50</v>
      </c>
      <c r="C176" s="7">
        <f>SUM(C169:C175)</f>
        <v>0</v>
      </c>
      <c r="D176" s="7">
        <f>SUM(D169:D175)</f>
        <v>-22</v>
      </c>
      <c r="E176" s="7">
        <f t="shared" ref="E176" si="41">SUM(E169:E175)</f>
        <v>104</v>
      </c>
      <c r="F176" s="7">
        <f>SUM(F169:F175)</f>
        <v>110</v>
      </c>
    </row>
    <row r="178" spans="1:6">
      <c r="A178" t="s">
        <v>60</v>
      </c>
    </row>
    <row r="179" spans="1:6">
      <c r="A179" t="s">
        <v>58</v>
      </c>
      <c r="B179">
        <f>F176</f>
        <v>110</v>
      </c>
      <c r="C179" s="6" t="s">
        <v>61</v>
      </c>
      <c r="D179">
        <f>B176+2*D176+E176</f>
        <v>110</v>
      </c>
    </row>
    <row r="181" spans="1:6">
      <c r="A181" s="7" t="s">
        <v>28</v>
      </c>
      <c r="B181" s="7" t="s">
        <v>29</v>
      </c>
      <c r="C181" s="7" t="s">
        <v>32</v>
      </c>
      <c r="D181" s="7" t="s">
        <v>19</v>
      </c>
      <c r="E181" s="7" t="s">
        <v>62</v>
      </c>
    </row>
    <row r="182" spans="1:6">
      <c r="A182" s="7">
        <f>D176/B176</f>
        <v>-0.44</v>
      </c>
      <c r="B182" s="7">
        <f>E176/B176</f>
        <v>2.08</v>
      </c>
      <c r="C182" s="7">
        <f>A182*E48+A172</f>
        <v>104.73759999999997</v>
      </c>
      <c r="D182" s="7">
        <f>(B182-A182^2)*E48^2</f>
        <v>112.13535024000001</v>
      </c>
      <c r="E182" s="7">
        <f>(B176/(B176-1))*D182</f>
        <v>114.42382677551022</v>
      </c>
    </row>
    <row r="186" spans="1:6" ht="24.6">
      <c r="A186" s="27" t="s">
        <v>63</v>
      </c>
      <c r="B186" s="23"/>
      <c r="C186" s="23"/>
      <c r="D186" s="23"/>
      <c r="E186" s="23"/>
    </row>
    <row r="188" spans="1:6" ht="21">
      <c r="B188" s="28" t="s">
        <v>41</v>
      </c>
      <c r="C188" s="23"/>
      <c r="D188" s="23"/>
      <c r="E188" s="23"/>
    </row>
    <row r="191" spans="1:6">
      <c r="A191" s="7" t="s">
        <v>21</v>
      </c>
      <c r="B191" s="7" t="s">
        <v>1</v>
      </c>
      <c r="C191" s="7" t="s">
        <v>23</v>
      </c>
      <c r="D191" s="7" t="s">
        <v>24</v>
      </c>
      <c r="E191" s="7" t="s">
        <v>25</v>
      </c>
      <c r="F191" s="7" t="s">
        <v>58</v>
      </c>
    </row>
    <row r="192" spans="1:6">
      <c r="A192" s="7">
        <f>AVERAGE(C68,D68)</f>
        <v>16</v>
      </c>
      <c r="B192" s="7">
        <f>E68</f>
        <v>3</v>
      </c>
      <c r="C192" s="7">
        <v>-3</v>
      </c>
      <c r="D192" s="7">
        <f>B192*C192</f>
        <v>-9</v>
      </c>
      <c r="E192" s="7">
        <f>B192*C192^2</f>
        <v>27</v>
      </c>
      <c r="F192" s="7">
        <f>B192*(C192+1)^2</f>
        <v>12</v>
      </c>
    </row>
    <row r="193" spans="1:8">
      <c r="A193" s="7">
        <f t="shared" ref="A193:A196" si="42">AVERAGE(C69,D69)</f>
        <v>18</v>
      </c>
      <c r="B193" s="7">
        <f t="shared" ref="B193:B196" si="43">E69</f>
        <v>9</v>
      </c>
      <c r="C193" s="7">
        <v>-2</v>
      </c>
      <c r="D193" s="7">
        <f t="shared" ref="D193:D195" si="44">B193*C193</f>
        <v>-18</v>
      </c>
      <c r="E193" s="7">
        <f t="shared" ref="E193" si="45">B193*C193^2</f>
        <v>36</v>
      </c>
      <c r="F193" s="7">
        <f t="shared" ref="F193:F196" si="46">B193*(C193+1)^2</f>
        <v>9</v>
      </c>
    </row>
    <row r="194" spans="1:8">
      <c r="A194" s="7">
        <f t="shared" si="42"/>
        <v>20</v>
      </c>
      <c r="B194" s="7">
        <f t="shared" si="43"/>
        <v>16</v>
      </c>
      <c r="C194" s="7">
        <v>-1</v>
      </c>
      <c r="D194" s="7">
        <f t="shared" si="44"/>
        <v>-16</v>
      </c>
      <c r="E194" s="7">
        <f>B194*C194^2</f>
        <v>16</v>
      </c>
      <c r="F194" s="7">
        <f t="shared" si="46"/>
        <v>0</v>
      </c>
    </row>
    <row r="195" spans="1:8">
      <c r="A195" s="7">
        <f t="shared" si="42"/>
        <v>22</v>
      </c>
      <c r="B195" s="7">
        <f t="shared" si="43"/>
        <v>20</v>
      </c>
      <c r="C195" s="7">
        <v>0</v>
      </c>
      <c r="D195" s="7">
        <f t="shared" si="44"/>
        <v>0</v>
      </c>
      <c r="E195" s="7">
        <f t="shared" ref="E195" si="47">B195*C195^2</f>
        <v>0</v>
      </c>
      <c r="F195" s="7">
        <f t="shared" si="46"/>
        <v>20</v>
      </c>
    </row>
    <row r="196" spans="1:8">
      <c r="A196" s="7">
        <f t="shared" si="42"/>
        <v>24</v>
      </c>
      <c r="B196" s="7">
        <f t="shared" si="43"/>
        <v>12</v>
      </c>
      <c r="C196" s="7">
        <v>1</v>
      </c>
      <c r="D196" s="7">
        <f>B196*C196</f>
        <v>12</v>
      </c>
      <c r="E196" s="7">
        <f>B196*C196^2</f>
        <v>12</v>
      </c>
      <c r="F196" s="7">
        <f t="shared" si="46"/>
        <v>48</v>
      </c>
    </row>
    <row r="197" spans="1:8">
      <c r="A197" s="7" t="s">
        <v>22</v>
      </c>
      <c r="B197" s="7">
        <f t="shared" ref="B197" si="48">SUM(B192:B196)</f>
        <v>60</v>
      </c>
      <c r="C197" s="7">
        <f t="shared" ref="C197" si="49">SUM(C192:C196)</f>
        <v>-5</v>
      </c>
      <c r="D197" s="7">
        <f t="shared" ref="D197" si="50">SUM(D192:D196)</f>
        <v>-31</v>
      </c>
      <c r="E197" s="7">
        <f>SUM(E192:E196)</f>
        <v>91</v>
      </c>
      <c r="F197" s="7">
        <f t="shared" ref="F197" si="51">SUM(F192:F196)</f>
        <v>89</v>
      </c>
    </row>
    <row r="199" spans="1:8">
      <c r="A199" t="s">
        <v>64</v>
      </c>
    </row>
    <row r="200" spans="1:8">
      <c r="A200" t="s">
        <v>58</v>
      </c>
      <c r="B200">
        <f>F197</f>
        <v>89</v>
      </c>
      <c r="C200" s="6" t="s">
        <v>61</v>
      </c>
      <c r="D200">
        <f>B197+2*D197+E197</f>
        <v>89</v>
      </c>
    </row>
    <row r="202" spans="1:8">
      <c r="A202" s="9" t="s">
        <v>28</v>
      </c>
      <c r="B202" s="10" t="s">
        <v>29</v>
      </c>
      <c r="C202" s="10" t="s">
        <v>32</v>
      </c>
      <c r="D202" s="10" t="s">
        <v>19</v>
      </c>
      <c r="E202" s="7" t="s">
        <v>62</v>
      </c>
      <c r="F202" s="7" t="s">
        <v>65</v>
      </c>
      <c r="G202" s="13"/>
      <c r="H202" s="14"/>
    </row>
    <row r="203" spans="1:8">
      <c r="A203" s="11">
        <f>D197/B197</f>
        <v>-0.51666666666666672</v>
      </c>
      <c r="B203" s="12">
        <f>E197/B197</f>
        <v>1.5166666666666666</v>
      </c>
      <c r="C203" s="12">
        <f>A203*C65+A195</f>
        <v>20.966666666666665</v>
      </c>
      <c r="D203" s="12">
        <f>(B203-A203^2)*C65^2</f>
        <v>4.9988888888888887</v>
      </c>
      <c r="E203" s="7">
        <f>(B197/(B197-1))*D203</f>
        <v>5.0836158192090393</v>
      </c>
      <c r="F203" s="7">
        <f>SQRT(E203)</f>
        <v>2.2546875214115678</v>
      </c>
      <c r="G203" s="14"/>
      <c r="H203" s="14"/>
    </row>
    <row r="205" spans="1:8">
      <c r="A205" t="s">
        <v>66</v>
      </c>
      <c r="B205">
        <v>0.99</v>
      </c>
      <c r="D205" t="s">
        <v>67</v>
      </c>
      <c r="E205">
        <v>2.66</v>
      </c>
    </row>
    <row r="206" spans="1:8">
      <c r="A206" t="s">
        <v>3</v>
      </c>
      <c r="B206">
        <f>B197</f>
        <v>60</v>
      </c>
    </row>
    <row r="208" spans="1:8">
      <c r="B208">
        <f>C203-E205*(F203/SQRT(B206))</f>
        <v>20.192396773042187</v>
      </c>
      <c r="C208" s="6" t="s">
        <v>68</v>
      </c>
      <c r="D208">
        <f>C203+E205*(F203/SQRT(B206))</f>
        <v>21.740936560291143</v>
      </c>
    </row>
    <row r="210" spans="1:6">
      <c r="B210" t="s">
        <v>70</v>
      </c>
      <c r="C210">
        <v>0.80800000000000005</v>
      </c>
      <c r="D210" t="s">
        <v>71</v>
      </c>
      <c r="E210">
        <v>1.2989999999999999</v>
      </c>
    </row>
    <row r="212" spans="1:6">
      <c r="B212">
        <f>C210*F203</f>
        <v>1.8217875173005469</v>
      </c>
      <c r="C212" s="6" t="s">
        <v>69</v>
      </c>
      <c r="D212">
        <f>E210*F203</f>
        <v>2.9288390903136263</v>
      </c>
    </row>
    <row r="214" spans="1:6" ht="21">
      <c r="B214" s="30" t="s">
        <v>42</v>
      </c>
      <c r="C214" s="30"/>
      <c r="D214" s="30"/>
      <c r="E214" s="30"/>
    </row>
    <row r="216" spans="1:6">
      <c r="A216" s="7" t="s">
        <v>21</v>
      </c>
      <c r="B216" s="7" t="s">
        <v>1</v>
      </c>
      <c r="C216" s="7" t="s">
        <v>23</v>
      </c>
      <c r="D216" s="7" t="s">
        <v>24</v>
      </c>
      <c r="E216" s="7" t="s">
        <v>25</v>
      </c>
      <c r="F216" s="7" t="s">
        <v>58</v>
      </c>
    </row>
    <row r="217" spans="1:6">
      <c r="A217" s="7">
        <f>AVERAGE(C53,D53)</f>
        <v>85</v>
      </c>
      <c r="B217" s="7">
        <v>5</v>
      </c>
      <c r="C217" s="7">
        <v>-3</v>
      </c>
      <c r="D217" s="7">
        <f>B217*C217</f>
        <v>-15</v>
      </c>
      <c r="E217" s="7">
        <f>B217*C217^2</f>
        <v>45</v>
      </c>
      <c r="F217" s="7">
        <f>B217*(C217+1)^2</f>
        <v>20</v>
      </c>
    </row>
    <row r="218" spans="1:6">
      <c r="A218" s="7">
        <f t="shared" ref="A218:A223" si="52">AVERAGE(C54,D54)</f>
        <v>92.70999999999998</v>
      </c>
      <c r="B218" s="7">
        <v>6</v>
      </c>
      <c r="C218" s="7">
        <v>-2</v>
      </c>
      <c r="D218" s="7">
        <f t="shared" ref="D218:D223" si="53">B218*C218</f>
        <v>-12</v>
      </c>
      <c r="E218" s="7">
        <f t="shared" ref="E218" si="54">B218*C218^2</f>
        <v>24</v>
      </c>
      <c r="F218" s="7">
        <f t="shared" ref="F218:F223" si="55">B218*(C218+1)^2</f>
        <v>6</v>
      </c>
    </row>
    <row r="219" spans="1:6">
      <c r="A219" s="7">
        <f t="shared" si="52"/>
        <v>100.41999999999999</v>
      </c>
      <c r="B219" s="7">
        <v>10</v>
      </c>
      <c r="C219" s="7">
        <v>-1</v>
      </c>
      <c r="D219" s="7">
        <f t="shared" si="53"/>
        <v>-10</v>
      </c>
      <c r="E219" s="7">
        <f>B219*C219^2</f>
        <v>10</v>
      </c>
      <c r="F219" s="7">
        <f t="shared" si="55"/>
        <v>0</v>
      </c>
    </row>
    <row r="220" spans="1:6">
      <c r="A220" s="7">
        <f t="shared" si="52"/>
        <v>108.12999999999997</v>
      </c>
      <c r="B220" s="7">
        <v>18</v>
      </c>
      <c r="C220" s="7">
        <v>0</v>
      </c>
      <c r="D220" s="7">
        <f t="shared" si="53"/>
        <v>0</v>
      </c>
      <c r="E220" s="7">
        <f t="shared" ref="E220:E223" si="56">B220*C220^2</f>
        <v>0</v>
      </c>
      <c r="F220" s="7">
        <f t="shared" si="55"/>
        <v>18</v>
      </c>
    </row>
    <row r="221" spans="1:6">
      <c r="A221" s="7">
        <f t="shared" si="52"/>
        <v>115.83999999999997</v>
      </c>
      <c r="B221" s="7">
        <v>8</v>
      </c>
      <c r="C221" s="7">
        <v>1</v>
      </c>
      <c r="D221" s="7">
        <f t="shared" si="53"/>
        <v>8</v>
      </c>
      <c r="E221" s="7">
        <f t="shared" si="56"/>
        <v>8</v>
      </c>
      <c r="F221" s="7">
        <f t="shared" si="55"/>
        <v>32</v>
      </c>
    </row>
    <row r="222" spans="1:6">
      <c r="A222" s="7">
        <f t="shared" si="52"/>
        <v>123.54999999999995</v>
      </c>
      <c r="B222" s="7">
        <v>2</v>
      </c>
      <c r="C222" s="7">
        <v>2</v>
      </c>
      <c r="D222" s="7">
        <f t="shared" si="53"/>
        <v>4</v>
      </c>
      <c r="E222" s="7">
        <f t="shared" si="56"/>
        <v>8</v>
      </c>
      <c r="F222" s="7">
        <f t="shared" si="55"/>
        <v>18</v>
      </c>
    </row>
    <row r="223" spans="1:6">
      <c r="A223" s="7">
        <f t="shared" si="52"/>
        <v>131.25999999999996</v>
      </c>
      <c r="B223" s="7">
        <v>1</v>
      </c>
      <c r="C223" s="7">
        <v>3</v>
      </c>
      <c r="D223" s="7">
        <f t="shared" si="53"/>
        <v>3</v>
      </c>
      <c r="E223" s="7">
        <f t="shared" si="56"/>
        <v>9</v>
      </c>
      <c r="F223" s="7">
        <f t="shared" si="55"/>
        <v>16</v>
      </c>
    </row>
    <row r="224" spans="1:6">
      <c r="A224" s="7" t="s">
        <v>22</v>
      </c>
      <c r="B224" s="7">
        <f>SUM(B217:B223)</f>
        <v>50</v>
      </c>
      <c r="C224" s="7">
        <f>SUM(C217:C223)</f>
        <v>0</v>
      </c>
      <c r="D224" s="7">
        <f>SUM(D217:D223)</f>
        <v>-22</v>
      </c>
      <c r="E224" s="7">
        <f t="shared" ref="E224" si="57">SUM(E217:E223)</f>
        <v>104</v>
      </c>
      <c r="F224" s="7">
        <f>SUM(F217:F223)</f>
        <v>110</v>
      </c>
    </row>
    <row r="226" spans="1:6">
      <c r="A226" t="s">
        <v>60</v>
      </c>
    </row>
    <row r="227" spans="1:6">
      <c r="A227" t="s">
        <v>58</v>
      </c>
      <c r="B227">
        <f>F224</f>
        <v>110</v>
      </c>
      <c r="C227" s="6" t="s">
        <v>61</v>
      </c>
      <c r="D227">
        <f>B224+2*D224+E224</f>
        <v>110</v>
      </c>
    </row>
    <row r="229" spans="1:6">
      <c r="A229" s="7" t="s">
        <v>28</v>
      </c>
      <c r="B229" s="7" t="s">
        <v>29</v>
      </c>
      <c r="C229" s="7" t="s">
        <v>32</v>
      </c>
      <c r="D229" s="7" t="s">
        <v>19</v>
      </c>
      <c r="E229" s="7" t="s">
        <v>62</v>
      </c>
      <c r="F229" s="7" t="s">
        <v>65</v>
      </c>
    </row>
    <row r="230" spans="1:6">
      <c r="A230" s="7">
        <f>D224/B224</f>
        <v>-0.44</v>
      </c>
      <c r="B230" s="7">
        <f>E224/B224</f>
        <v>2.08</v>
      </c>
      <c r="C230" s="7">
        <f>A230*E48+A220</f>
        <v>104.73759999999997</v>
      </c>
      <c r="D230" s="7">
        <f>(B230-A230^2)*E48^2</f>
        <v>112.13535024000001</v>
      </c>
      <c r="E230" s="7">
        <f>(B224/(B224-1))*D230</f>
        <v>114.42382677551022</v>
      </c>
      <c r="F230" s="7">
        <f>SQRT(E230)</f>
        <v>10.696907346308569</v>
      </c>
    </row>
    <row r="232" spans="1:6">
      <c r="A232" t="s">
        <v>66</v>
      </c>
      <c r="B232">
        <v>0.95</v>
      </c>
      <c r="D232" t="s">
        <v>67</v>
      </c>
      <c r="E232">
        <v>2</v>
      </c>
    </row>
    <row r="233" spans="1:6">
      <c r="A233" t="s">
        <v>3</v>
      </c>
      <c r="B233">
        <f>B224</f>
        <v>50</v>
      </c>
    </row>
    <row r="235" spans="1:6">
      <c r="B235">
        <f>C230-E232*(F230/SQRT(B233))</f>
        <v>101.71205771108038</v>
      </c>
      <c r="C235" s="6" t="s">
        <v>68</v>
      </c>
      <c r="D235">
        <f>C230+E232*(F230/SQRT(B233))</f>
        <v>107.76314228891957</v>
      </c>
    </row>
    <row r="237" spans="1:6">
      <c r="B237" t="s">
        <v>70</v>
      </c>
      <c r="C237">
        <v>0.82399999999999995</v>
      </c>
      <c r="D237" t="s">
        <v>71</v>
      </c>
      <c r="E237">
        <v>1.2649999999999999</v>
      </c>
    </row>
    <row r="239" spans="1:6">
      <c r="B239">
        <f>C237*F230</f>
        <v>8.8142516533582604</v>
      </c>
      <c r="C239" s="6" t="s">
        <v>69</v>
      </c>
      <c r="D239">
        <f>E237*F230</f>
        <v>13.531587793080339</v>
      </c>
    </row>
    <row r="242" spans="1:9" ht="24.6">
      <c r="A242" s="27" t="s">
        <v>86</v>
      </c>
      <c r="B242" s="23"/>
      <c r="C242" s="23"/>
      <c r="D242" s="23"/>
      <c r="E242" s="23"/>
    </row>
    <row r="244" spans="1:9" ht="21">
      <c r="B244" s="28" t="s">
        <v>41</v>
      </c>
      <c r="C244" s="23"/>
      <c r="D244" s="23"/>
      <c r="E244" s="23"/>
    </row>
    <row r="247" spans="1:9">
      <c r="A247" s="16" t="s">
        <v>103</v>
      </c>
      <c r="B247" s="16" t="s">
        <v>102</v>
      </c>
      <c r="C247" s="16" t="s">
        <v>85</v>
      </c>
      <c r="D247" s="16" t="s">
        <v>84</v>
      </c>
      <c r="E247" s="16" t="s">
        <v>83</v>
      </c>
      <c r="F247" s="16" t="s">
        <v>82</v>
      </c>
      <c r="G247" s="16" t="s">
        <v>81</v>
      </c>
      <c r="H247" s="16" t="s">
        <v>80</v>
      </c>
      <c r="I247" s="16" t="s">
        <v>79</v>
      </c>
    </row>
    <row r="248" spans="1:9">
      <c r="A248" s="16">
        <v>212</v>
      </c>
      <c r="B248" s="16">
        <v>235</v>
      </c>
      <c r="C248" s="16">
        <v>2</v>
      </c>
      <c r="D248" s="16">
        <f t="shared" ref="D248:D255" si="58">(B248-A248)/($B$255-$A$248)</f>
        <v>0.125</v>
      </c>
      <c r="E248" s="16">
        <f t="shared" ref="E248:E255" si="59">$D$257*D248</f>
        <v>25</v>
      </c>
      <c r="F248" s="16">
        <f t="shared" ref="F248:F255" si="60">(C248-E248)^2</f>
        <v>529</v>
      </c>
      <c r="G248" s="16">
        <f t="shared" ref="G248:G255" si="61">F248/E248</f>
        <v>21.16</v>
      </c>
      <c r="H248" s="16">
        <f t="shared" ref="H248:H255" si="62">C248^2</f>
        <v>4</v>
      </c>
      <c r="I248" s="16">
        <f t="shared" ref="I248:I255" si="63">H248/E248</f>
        <v>0.16</v>
      </c>
    </row>
    <row r="249" spans="1:9">
      <c r="A249" s="16">
        <f>B248</f>
        <v>235</v>
      </c>
      <c r="B249" s="16">
        <v>258</v>
      </c>
      <c r="C249" s="16">
        <v>12</v>
      </c>
      <c r="D249" s="16">
        <f t="shared" si="58"/>
        <v>0.125</v>
      </c>
      <c r="E249" s="16">
        <f t="shared" si="59"/>
        <v>25</v>
      </c>
      <c r="F249" s="16">
        <f t="shared" si="60"/>
        <v>169</v>
      </c>
      <c r="G249" s="16">
        <f t="shared" si="61"/>
        <v>6.76</v>
      </c>
      <c r="H249" s="16">
        <f t="shared" si="62"/>
        <v>144</v>
      </c>
      <c r="I249" s="16">
        <f t="shared" si="63"/>
        <v>5.76</v>
      </c>
    </row>
    <row r="250" spans="1:9">
      <c r="A250" s="16">
        <f t="shared" ref="A250:A255" si="64">B249</f>
        <v>258</v>
      </c>
      <c r="B250" s="16">
        <v>281</v>
      </c>
      <c r="C250" s="16">
        <v>42</v>
      </c>
      <c r="D250" s="16">
        <f t="shared" si="58"/>
        <v>0.125</v>
      </c>
      <c r="E250" s="16">
        <f t="shared" si="59"/>
        <v>25</v>
      </c>
      <c r="F250" s="16">
        <f t="shared" si="60"/>
        <v>289</v>
      </c>
      <c r="G250" s="16">
        <f t="shared" si="61"/>
        <v>11.56</v>
      </c>
      <c r="H250" s="16">
        <f t="shared" si="62"/>
        <v>1764</v>
      </c>
      <c r="I250" s="16">
        <f t="shared" si="63"/>
        <v>70.56</v>
      </c>
    </row>
    <row r="251" spans="1:9">
      <c r="A251" s="16">
        <f t="shared" si="64"/>
        <v>281</v>
      </c>
      <c r="B251" s="16">
        <v>304</v>
      </c>
      <c r="C251" s="16">
        <v>57</v>
      </c>
      <c r="D251" s="16">
        <f t="shared" si="58"/>
        <v>0.125</v>
      </c>
      <c r="E251" s="16">
        <f t="shared" si="59"/>
        <v>25</v>
      </c>
      <c r="F251" s="16">
        <f t="shared" si="60"/>
        <v>1024</v>
      </c>
      <c r="G251" s="16">
        <f t="shared" si="61"/>
        <v>40.96</v>
      </c>
      <c r="H251" s="16">
        <f t="shared" si="62"/>
        <v>3249</v>
      </c>
      <c r="I251" s="16">
        <f t="shared" si="63"/>
        <v>129.96</v>
      </c>
    </row>
    <row r="252" spans="1:9">
      <c r="A252" s="16">
        <f t="shared" si="64"/>
        <v>304</v>
      </c>
      <c r="B252" s="16">
        <v>327</v>
      </c>
      <c r="C252" s="16">
        <v>61</v>
      </c>
      <c r="D252" s="16">
        <f t="shared" si="58"/>
        <v>0.125</v>
      </c>
      <c r="E252" s="16">
        <f t="shared" si="59"/>
        <v>25</v>
      </c>
      <c r="F252" s="16">
        <f t="shared" si="60"/>
        <v>1296</v>
      </c>
      <c r="G252" s="16">
        <f t="shared" si="61"/>
        <v>51.84</v>
      </c>
      <c r="H252" s="16">
        <f t="shared" si="62"/>
        <v>3721</v>
      </c>
      <c r="I252" s="16">
        <f t="shared" si="63"/>
        <v>148.84</v>
      </c>
    </row>
    <row r="253" spans="1:9">
      <c r="A253" s="16">
        <f t="shared" si="64"/>
        <v>327</v>
      </c>
      <c r="B253" s="16">
        <v>350</v>
      </c>
      <c r="C253" s="16">
        <v>18</v>
      </c>
      <c r="D253" s="16">
        <f t="shared" si="58"/>
        <v>0.125</v>
      </c>
      <c r="E253" s="16">
        <f t="shared" si="59"/>
        <v>25</v>
      </c>
      <c r="F253" s="16">
        <f t="shared" si="60"/>
        <v>49</v>
      </c>
      <c r="G253" s="16">
        <f t="shared" si="61"/>
        <v>1.96</v>
      </c>
      <c r="H253" s="16">
        <f t="shared" si="62"/>
        <v>324</v>
      </c>
      <c r="I253" s="16">
        <f t="shared" si="63"/>
        <v>12.96</v>
      </c>
    </row>
    <row r="254" spans="1:9">
      <c r="A254" s="16">
        <f t="shared" si="64"/>
        <v>350</v>
      </c>
      <c r="B254" s="16">
        <v>373</v>
      </c>
      <c r="C254" s="16">
        <v>6</v>
      </c>
      <c r="D254" s="16">
        <f t="shared" si="58"/>
        <v>0.125</v>
      </c>
      <c r="E254" s="16">
        <f t="shared" si="59"/>
        <v>25</v>
      </c>
      <c r="F254" s="16">
        <f t="shared" si="60"/>
        <v>361</v>
      </c>
      <c r="G254" s="16">
        <f t="shared" si="61"/>
        <v>14.44</v>
      </c>
      <c r="H254" s="16">
        <f t="shared" si="62"/>
        <v>36</v>
      </c>
      <c r="I254" s="16">
        <f t="shared" si="63"/>
        <v>1.44</v>
      </c>
    </row>
    <row r="255" spans="1:9">
      <c r="A255" s="16">
        <f t="shared" si="64"/>
        <v>373</v>
      </c>
      <c r="B255" s="16">
        <v>396</v>
      </c>
      <c r="C255" s="16">
        <v>2</v>
      </c>
      <c r="D255" s="16">
        <f t="shared" si="58"/>
        <v>0.125</v>
      </c>
      <c r="E255" s="16">
        <f t="shared" si="59"/>
        <v>25</v>
      </c>
      <c r="F255" s="16">
        <f t="shared" si="60"/>
        <v>529</v>
      </c>
      <c r="G255" s="16">
        <f t="shared" si="61"/>
        <v>21.16</v>
      </c>
      <c r="H255" s="16">
        <f t="shared" si="62"/>
        <v>4</v>
      </c>
      <c r="I255" s="16">
        <f t="shared" si="63"/>
        <v>0.16</v>
      </c>
    </row>
    <row r="256" spans="1:9">
      <c r="A256" s="15"/>
      <c r="B256" s="15"/>
      <c r="C256" s="15"/>
      <c r="D256" s="15"/>
      <c r="E256" s="15"/>
      <c r="F256" s="15"/>
      <c r="G256" s="15"/>
      <c r="H256" s="15"/>
      <c r="I256" s="15"/>
    </row>
    <row r="257" spans="1:10">
      <c r="A257" s="15"/>
      <c r="B257" s="15"/>
      <c r="C257" s="15" t="s">
        <v>3</v>
      </c>
      <c r="D257" s="15">
        <f>SUM(C248:C255)</f>
        <v>200</v>
      </c>
      <c r="E257" s="15"/>
      <c r="F257" s="15"/>
      <c r="G257" s="15"/>
      <c r="H257" s="15"/>
      <c r="I257" s="15" t="s">
        <v>77</v>
      </c>
    </row>
    <row r="258" spans="1:10">
      <c r="A258" s="15"/>
      <c r="B258" s="15"/>
      <c r="D258" s="15"/>
      <c r="E258" s="15"/>
      <c r="F258" s="15" t="s">
        <v>76</v>
      </c>
      <c r="G258" s="15">
        <f>SUM(G248:G255)</f>
        <v>169.84</v>
      </c>
      <c r="H258" s="15"/>
      <c r="I258" s="15">
        <f>SUM(I248:I255)</f>
        <v>369.84</v>
      </c>
    </row>
    <row r="259" spans="1:10">
      <c r="A259" s="15"/>
      <c r="B259" s="15"/>
      <c r="C259" s="15"/>
      <c r="D259" s="15"/>
      <c r="E259" s="15"/>
      <c r="F259" s="15" t="s">
        <v>75</v>
      </c>
      <c r="G259" s="15">
        <f>I258-D257</f>
        <v>169.83999999999997</v>
      </c>
      <c r="H259" s="15"/>
      <c r="I259" s="15"/>
    </row>
    <row r="260" spans="1:10">
      <c r="A260" s="15"/>
      <c r="B260" s="15"/>
      <c r="C260" s="15"/>
      <c r="D260" s="15"/>
      <c r="E260" s="15"/>
      <c r="F260" s="15"/>
      <c r="G260" s="15"/>
      <c r="H260" s="15"/>
      <c r="I260" s="15"/>
    </row>
    <row r="261" spans="1:10">
      <c r="A261" s="15"/>
      <c r="B261" s="15"/>
      <c r="C261" s="15"/>
      <c r="D261" s="15"/>
      <c r="E261" s="15"/>
      <c r="F261" s="15" t="s">
        <v>74</v>
      </c>
      <c r="G261" s="15">
        <v>1E-3</v>
      </c>
      <c r="H261" s="15"/>
      <c r="I261" s="15"/>
    </row>
    <row r="262" spans="1:10">
      <c r="A262" s="15"/>
      <c r="B262" s="15"/>
      <c r="C262" s="15"/>
      <c r="D262" s="15"/>
      <c r="E262" s="15"/>
      <c r="F262" s="15" t="s">
        <v>73</v>
      </c>
      <c r="G262" s="15">
        <f>COUNT(A248:A255)-1</f>
        <v>7</v>
      </c>
      <c r="H262" s="15"/>
      <c r="I262" s="15"/>
    </row>
    <row r="263" spans="1:10">
      <c r="A263" s="15"/>
      <c r="B263" s="15"/>
      <c r="C263" s="15"/>
      <c r="D263" s="15"/>
      <c r="E263" s="15"/>
      <c r="F263" s="15" t="s">
        <v>72</v>
      </c>
      <c r="G263" s="15">
        <v>24.321999999999999</v>
      </c>
      <c r="H263" s="15"/>
      <c r="I263" s="15"/>
    </row>
    <row r="264" spans="1:10">
      <c r="A264" s="15"/>
      <c r="B264" s="15"/>
      <c r="C264" s="15"/>
      <c r="D264" s="15"/>
      <c r="E264" s="15"/>
      <c r="F264" s="15"/>
      <c r="G264" s="15"/>
      <c r="H264" s="15"/>
      <c r="I264" s="15"/>
    </row>
    <row r="265" spans="1:10">
      <c r="A265" s="31" t="s">
        <v>87</v>
      </c>
      <c r="B265" s="31"/>
      <c r="C265" s="31"/>
      <c r="D265" s="31"/>
      <c r="E265" s="31"/>
      <c r="F265" s="31"/>
      <c r="G265" s="31"/>
      <c r="H265" s="31"/>
      <c r="I265" s="31"/>
      <c r="J265" s="31"/>
    </row>
    <row r="267" spans="1:10" ht="21">
      <c r="B267" s="28" t="s">
        <v>42</v>
      </c>
      <c r="C267" s="23"/>
      <c r="D267" s="23"/>
      <c r="E267" s="23"/>
    </row>
    <row r="269" spans="1:10">
      <c r="A269" s="16" t="s">
        <v>92</v>
      </c>
      <c r="B269" s="16" t="s">
        <v>85</v>
      </c>
      <c r="C269" s="16" t="s">
        <v>91</v>
      </c>
      <c r="D269" s="16" t="s">
        <v>90</v>
      </c>
      <c r="E269" s="16" t="s">
        <v>89</v>
      </c>
      <c r="F269" s="16" t="s">
        <v>82</v>
      </c>
      <c r="G269" s="16" t="s">
        <v>81</v>
      </c>
    </row>
    <row r="270" spans="1:10">
      <c r="A270" s="16">
        <v>0</v>
      </c>
      <c r="B270" s="16">
        <v>6</v>
      </c>
      <c r="C270" s="16">
        <f t="shared" ref="C270:C277" si="65">B270*A270</f>
        <v>0</v>
      </c>
      <c r="D270" s="16">
        <f t="shared" ref="D270:D277" si="66">EXP(-$A$280)*($A$280^A270)/FACT(A270)</f>
        <v>4.0558901637871986E-2</v>
      </c>
      <c r="E270" s="16">
        <f t="shared" ref="E270:E277" si="67">$B$280*D270</f>
        <v>8.1117803275743974</v>
      </c>
      <c r="F270" s="16">
        <f t="shared" ref="F270:F277" si="68">(B270-E270)^2</f>
        <v>4.4596161519302289</v>
      </c>
      <c r="G270" s="16">
        <f t="shared" ref="G270:G277" si="69">F270/E270</f>
        <v>0.54977033053652147</v>
      </c>
    </row>
    <row r="271" spans="1:10">
      <c r="A271" s="16">
        <v>1</v>
      </c>
      <c r="B271" s="16">
        <v>22</v>
      </c>
      <c r="C271" s="16">
        <f t="shared" si="65"/>
        <v>22</v>
      </c>
      <c r="D271" s="16">
        <f t="shared" si="66"/>
        <v>0.12999127974937971</v>
      </c>
      <c r="E271" s="16">
        <f t="shared" si="67"/>
        <v>25.998255949875944</v>
      </c>
      <c r="F271" s="16">
        <f t="shared" si="68"/>
        <v>15.986050640718384</v>
      </c>
      <c r="G271" s="16">
        <f t="shared" si="69"/>
        <v>0.61488934763697733</v>
      </c>
    </row>
    <row r="272" spans="1:10">
      <c r="A272" s="16">
        <v>2</v>
      </c>
      <c r="B272" s="16">
        <v>41</v>
      </c>
      <c r="C272" s="16">
        <f t="shared" si="65"/>
        <v>82</v>
      </c>
      <c r="D272" s="16">
        <f t="shared" si="66"/>
        <v>0.20831102579838101</v>
      </c>
      <c r="E272" s="16">
        <f t="shared" si="67"/>
        <v>41.662205159676205</v>
      </c>
      <c r="F272" s="16">
        <f t="shared" si="68"/>
        <v>0.43851567350178799</v>
      </c>
      <c r="G272" s="16">
        <f t="shared" si="69"/>
        <v>1.0525503194588851E-2</v>
      </c>
    </row>
    <row r="273" spans="1:9">
      <c r="A273" s="16">
        <v>3</v>
      </c>
      <c r="B273" s="16">
        <v>48</v>
      </c>
      <c r="C273" s="16">
        <f t="shared" si="65"/>
        <v>144</v>
      </c>
      <c r="D273" s="16">
        <f t="shared" si="66"/>
        <v>0.22254561256127037</v>
      </c>
      <c r="E273" s="16">
        <f t="shared" si="67"/>
        <v>44.509122512254073</v>
      </c>
      <c r="F273" s="16">
        <f t="shared" si="68"/>
        <v>12.186225634451311</v>
      </c>
      <c r="G273" s="16">
        <f t="shared" si="69"/>
        <v>0.27379163970478743</v>
      </c>
    </row>
    <row r="274" spans="1:9">
      <c r="A274" s="16">
        <v>4</v>
      </c>
      <c r="B274" s="16">
        <v>39</v>
      </c>
      <c r="C274" s="16">
        <f t="shared" si="65"/>
        <v>156</v>
      </c>
      <c r="D274" s="16">
        <f t="shared" si="66"/>
        <v>0.17831467206471793</v>
      </c>
      <c r="E274" s="16">
        <f t="shared" si="67"/>
        <v>35.662934412943585</v>
      </c>
      <c r="F274" s="16">
        <f t="shared" si="68"/>
        <v>11.136006732316176</v>
      </c>
      <c r="G274" s="16">
        <f t="shared" si="69"/>
        <v>0.31225716323204322</v>
      </c>
    </row>
    <row r="275" spans="1:9">
      <c r="A275" s="16">
        <v>5</v>
      </c>
      <c r="B275" s="16">
        <v>29</v>
      </c>
      <c r="C275" s="16">
        <f t="shared" si="65"/>
        <v>145</v>
      </c>
      <c r="D275" s="16">
        <f t="shared" si="66"/>
        <v>0.11429970479348418</v>
      </c>
      <c r="E275" s="16">
        <f t="shared" si="67"/>
        <v>22.859940958696836</v>
      </c>
      <c r="F275" s="16">
        <f t="shared" si="68"/>
        <v>37.700325030688731</v>
      </c>
      <c r="G275" s="16">
        <f t="shared" si="69"/>
        <v>1.6491873316210828</v>
      </c>
    </row>
    <row r="276" spans="1:9">
      <c r="A276" s="16">
        <v>6</v>
      </c>
      <c r="B276" s="16">
        <v>13</v>
      </c>
      <c r="C276" s="16">
        <f t="shared" si="65"/>
        <v>78</v>
      </c>
      <c r="D276" s="16">
        <f t="shared" si="66"/>
        <v>6.105509231051947E-2</v>
      </c>
      <c r="E276" s="16">
        <f t="shared" si="67"/>
        <v>12.211018462103894</v>
      </c>
      <c r="F276" s="16">
        <f t="shared" si="68"/>
        <v>0.62249186714090465</v>
      </c>
      <c r="G276" s="16">
        <f t="shared" si="69"/>
        <v>5.0977882727208046E-2</v>
      </c>
    </row>
    <row r="277" spans="1:9">
      <c r="A277" s="16">
        <v>7</v>
      </c>
      <c r="B277" s="16">
        <v>2</v>
      </c>
      <c r="C277" s="16">
        <f t="shared" si="65"/>
        <v>14</v>
      </c>
      <c r="D277" s="16">
        <f t="shared" si="66"/>
        <v>2.7954510122173558E-2</v>
      </c>
      <c r="E277" s="16">
        <f t="shared" si="67"/>
        <v>5.5909020244347118</v>
      </c>
      <c r="F277" s="16">
        <f t="shared" si="68"/>
        <v>12.894577349089312</v>
      </c>
      <c r="G277" s="16">
        <f t="shared" si="69"/>
        <v>2.3063500831769743</v>
      </c>
    </row>
    <row r="279" spans="1:9">
      <c r="A279" s="15" t="s">
        <v>88</v>
      </c>
      <c r="B279" s="15" t="s">
        <v>78</v>
      </c>
    </row>
    <row r="280" spans="1:9">
      <c r="A280" s="15">
        <f>SUM(C270:C277)/B280</f>
        <v>3.2050000000000001</v>
      </c>
      <c r="B280" s="15">
        <f>SUM(B270:B277)</f>
        <v>200</v>
      </c>
      <c r="F280" s="15" t="s">
        <v>76</v>
      </c>
      <c r="G280" s="20">
        <f>SUM(G270:G277)</f>
        <v>5.7677492818301843</v>
      </c>
    </row>
    <row r="281" spans="1:9">
      <c r="F281" s="15"/>
      <c r="G281" s="15"/>
    </row>
    <row r="282" spans="1:9">
      <c r="F282" s="15" t="s">
        <v>74</v>
      </c>
      <c r="G282" s="20">
        <f>0.01</f>
        <v>0.01</v>
      </c>
    </row>
    <row r="283" spans="1:9">
      <c r="F283" s="15" t="s">
        <v>73</v>
      </c>
      <c r="G283" s="20">
        <f>COUNT(B270:B277)-1</f>
        <v>7</v>
      </c>
    </row>
    <row r="284" spans="1:9">
      <c r="F284" s="15" t="s">
        <v>72</v>
      </c>
      <c r="G284" s="20">
        <v>18.475000000000001</v>
      </c>
    </row>
    <row r="285" spans="1:9">
      <c r="F285" s="17"/>
      <c r="G285" s="18"/>
    </row>
    <row r="286" spans="1:9">
      <c r="B286" s="31" t="s">
        <v>93</v>
      </c>
      <c r="C286" s="31"/>
      <c r="D286" s="31"/>
      <c r="E286" s="31"/>
      <c r="F286" s="31"/>
      <c r="G286" s="31"/>
      <c r="H286" s="31"/>
      <c r="I286" s="31"/>
    </row>
    <row r="287" spans="1:9">
      <c r="B287" s="19"/>
    </row>
    <row r="288" spans="1:9" ht="21">
      <c r="B288" s="28" t="s">
        <v>94</v>
      </c>
      <c r="C288" s="23"/>
      <c r="D288" s="23"/>
      <c r="E288" s="23"/>
    </row>
    <row r="290" spans="1:8">
      <c r="A290" s="16" t="s">
        <v>103</v>
      </c>
      <c r="B290" s="16" t="s">
        <v>102</v>
      </c>
      <c r="C290" s="16" t="s">
        <v>101</v>
      </c>
      <c r="D290" s="16" t="s">
        <v>98</v>
      </c>
      <c r="E290" s="16" t="s">
        <v>97</v>
      </c>
      <c r="G290" s="16" t="s">
        <v>100</v>
      </c>
    </row>
    <row r="291" spans="1:8">
      <c r="A291" s="16">
        <v>741</v>
      </c>
      <c r="B291" s="16">
        <v>756</v>
      </c>
      <c r="C291" s="16">
        <v>1</v>
      </c>
      <c r="D291" s="16">
        <f>C291</f>
        <v>1</v>
      </c>
      <c r="E291" s="16">
        <f t="shared" ref="E291:E298" si="70">D291/$D$298</f>
        <v>5.0000000000000001E-3</v>
      </c>
      <c r="G291" s="16">
        <f t="shared" ref="G291:G298" si="71">ABS(E291-E301)</f>
        <v>9.9999999999999985E-3</v>
      </c>
    </row>
    <row r="292" spans="1:8">
      <c r="A292" s="16">
        <f>B291</f>
        <v>756</v>
      </c>
      <c r="B292" s="16">
        <v>771</v>
      </c>
      <c r="C292" s="16">
        <v>10</v>
      </c>
      <c r="D292" s="16">
        <f t="shared" ref="D292:D298" si="72">D291+C292</f>
        <v>11</v>
      </c>
      <c r="E292" s="16">
        <f t="shared" si="70"/>
        <v>5.5E-2</v>
      </c>
      <c r="G292" s="16">
        <f t="shared" si="71"/>
        <v>0.04</v>
      </c>
    </row>
    <row r="293" spans="1:8">
      <c r="A293" s="16">
        <f t="shared" ref="A293:A298" si="73">B292</f>
        <v>771</v>
      </c>
      <c r="B293" s="16">
        <v>786</v>
      </c>
      <c r="C293" s="16">
        <v>36</v>
      </c>
      <c r="D293" s="16">
        <f t="shared" si="72"/>
        <v>47</v>
      </c>
      <c r="E293" s="16">
        <f t="shared" si="70"/>
        <v>0.23499999999999999</v>
      </c>
      <c r="G293" s="16">
        <f t="shared" si="71"/>
        <v>0.12</v>
      </c>
    </row>
    <row r="294" spans="1:8">
      <c r="A294" s="16">
        <f t="shared" si="73"/>
        <v>786</v>
      </c>
      <c r="B294" s="16">
        <v>801</v>
      </c>
      <c r="C294" s="16">
        <v>55</v>
      </c>
      <c r="D294" s="16">
        <f t="shared" si="72"/>
        <v>102</v>
      </c>
      <c r="E294" s="16">
        <f t="shared" si="70"/>
        <v>0.51</v>
      </c>
      <c r="G294" s="16">
        <f t="shared" si="71"/>
        <v>0.32499999999999996</v>
      </c>
    </row>
    <row r="295" spans="1:8">
      <c r="A295" s="16">
        <f t="shared" si="73"/>
        <v>801</v>
      </c>
      <c r="B295" s="16">
        <v>816</v>
      </c>
      <c r="C295" s="16">
        <v>60</v>
      </c>
      <c r="D295" s="16">
        <f t="shared" si="72"/>
        <v>162</v>
      </c>
      <c r="E295" s="16">
        <f t="shared" si="70"/>
        <v>0.81</v>
      </c>
      <c r="G295" s="16">
        <f t="shared" si="71"/>
        <v>0.41999999999999993</v>
      </c>
    </row>
    <row r="296" spans="1:8">
      <c r="A296" s="16">
        <f t="shared" si="73"/>
        <v>816</v>
      </c>
      <c r="B296" s="16">
        <v>831</v>
      </c>
      <c r="C296" s="16">
        <v>23</v>
      </c>
      <c r="D296" s="16">
        <f t="shared" si="72"/>
        <v>185</v>
      </c>
      <c r="E296" s="16">
        <f t="shared" si="70"/>
        <v>0.92500000000000004</v>
      </c>
      <c r="G296" s="16">
        <f t="shared" si="71"/>
        <v>0.48</v>
      </c>
    </row>
    <row r="297" spans="1:8">
      <c r="A297" s="16">
        <f t="shared" si="73"/>
        <v>831</v>
      </c>
      <c r="B297" s="16">
        <v>846</v>
      </c>
      <c r="C297" s="16">
        <v>12</v>
      </c>
      <c r="D297" s="16">
        <f t="shared" si="72"/>
        <v>197</v>
      </c>
      <c r="E297" s="16">
        <f t="shared" si="70"/>
        <v>0.98499999999999999</v>
      </c>
      <c r="G297" s="16">
        <f t="shared" si="71"/>
        <v>0.50000000000000011</v>
      </c>
    </row>
    <row r="298" spans="1:8">
      <c r="A298" s="16">
        <f t="shared" si="73"/>
        <v>846</v>
      </c>
      <c r="B298" s="16">
        <v>861</v>
      </c>
      <c r="C298" s="16">
        <v>3</v>
      </c>
      <c r="D298" s="16">
        <f t="shared" si="72"/>
        <v>200</v>
      </c>
      <c r="E298" s="16">
        <f t="shared" si="70"/>
        <v>1</v>
      </c>
      <c r="G298" s="16">
        <f t="shared" si="71"/>
        <v>0.5</v>
      </c>
    </row>
    <row r="300" spans="1:8">
      <c r="C300" s="21" t="s">
        <v>99</v>
      </c>
      <c r="D300" s="16" t="s">
        <v>98</v>
      </c>
      <c r="E300" s="16" t="s">
        <v>97</v>
      </c>
      <c r="F300" s="17"/>
      <c r="G300" s="20" t="s">
        <v>96</v>
      </c>
      <c r="H300" s="15">
        <f>MAX(G291:G298)</f>
        <v>0.50000000000000011</v>
      </c>
    </row>
    <row r="301" spans="1:8">
      <c r="C301" s="22">
        <v>3</v>
      </c>
      <c r="D301" s="16">
        <f>C301</f>
        <v>3</v>
      </c>
      <c r="E301" s="16">
        <f t="shared" ref="E301:E308" si="74">D301/$D$298</f>
        <v>1.4999999999999999E-2</v>
      </c>
      <c r="F301" s="17"/>
      <c r="G301" s="20" t="s">
        <v>95</v>
      </c>
      <c r="H301" s="15">
        <v>1.627</v>
      </c>
    </row>
    <row r="302" spans="1:8">
      <c r="C302" s="22">
        <v>16</v>
      </c>
      <c r="D302" s="16">
        <f t="shared" ref="D302:D308" si="75">D301+C302</f>
        <v>19</v>
      </c>
      <c r="E302" s="16">
        <f t="shared" si="74"/>
        <v>9.5000000000000001E-2</v>
      </c>
    </row>
    <row r="303" spans="1:8">
      <c r="C303" s="22">
        <v>52</v>
      </c>
      <c r="D303" s="16">
        <f t="shared" si="75"/>
        <v>71</v>
      </c>
      <c r="E303" s="16">
        <f t="shared" si="74"/>
        <v>0.35499999999999998</v>
      </c>
    </row>
    <row r="304" spans="1:8">
      <c r="C304" s="22">
        <v>96</v>
      </c>
      <c r="D304" s="16">
        <f t="shared" si="75"/>
        <v>167</v>
      </c>
      <c r="E304" s="16">
        <f t="shared" si="74"/>
        <v>0.83499999999999996</v>
      </c>
    </row>
    <row r="305" spans="2:12">
      <c r="C305" s="22">
        <v>79</v>
      </c>
      <c r="D305" s="16">
        <f t="shared" si="75"/>
        <v>246</v>
      </c>
      <c r="E305" s="16">
        <f t="shared" si="74"/>
        <v>1.23</v>
      </c>
    </row>
    <row r="306" spans="2:12">
      <c r="C306" s="22">
        <v>35</v>
      </c>
      <c r="D306" s="16">
        <f t="shared" si="75"/>
        <v>281</v>
      </c>
      <c r="E306" s="16">
        <f t="shared" si="74"/>
        <v>1.405</v>
      </c>
    </row>
    <row r="307" spans="2:12">
      <c r="C307" s="22">
        <v>16</v>
      </c>
      <c r="D307" s="16">
        <f t="shared" si="75"/>
        <v>297</v>
      </c>
      <c r="E307" s="16">
        <f t="shared" si="74"/>
        <v>1.4850000000000001</v>
      </c>
    </row>
    <row r="308" spans="2:12">
      <c r="C308" s="22">
        <v>3</v>
      </c>
      <c r="D308" s="16">
        <f t="shared" si="75"/>
        <v>300</v>
      </c>
      <c r="E308" s="16">
        <f t="shared" si="74"/>
        <v>1.5</v>
      </c>
    </row>
    <row r="310" spans="2:12">
      <c r="B310" s="32" t="s">
        <v>104</v>
      </c>
      <c r="C310" s="32"/>
      <c r="D310" s="32"/>
      <c r="E310" s="32"/>
      <c r="F310" s="32"/>
      <c r="G310" s="32"/>
      <c r="H310" s="32"/>
      <c r="I310" s="32"/>
      <c r="J310" s="32"/>
      <c r="K310" s="32"/>
      <c r="L310" s="32"/>
    </row>
    <row r="311" spans="2:12"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</row>
  </sheetData>
  <mergeCells count="21">
    <mergeCell ref="B267:E267"/>
    <mergeCell ref="B286:I286"/>
    <mergeCell ref="B288:E288"/>
    <mergeCell ref="B310:L311"/>
    <mergeCell ref="A242:E242"/>
    <mergeCell ref="A265:J265"/>
    <mergeCell ref="B244:E244"/>
    <mergeCell ref="B166:E166"/>
    <mergeCell ref="A186:E186"/>
    <mergeCell ref="B188:E188"/>
    <mergeCell ref="B214:E214"/>
    <mergeCell ref="C52:D52"/>
    <mergeCell ref="B148:E148"/>
    <mergeCell ref="S4:V4"/>
    <mergeCell ref="A61:D61"/>
    <mergeCell ref="C67:D67"/>
    <mergeCell ref="A146:E146"/>
    <mergeCell ref="A107:E107"/>
    <mergeCell ref="B63:D63"/>
    <mergeCell ref="B87:D87"/>
    <mergeCell ref="B125:E12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Ruotsi</dc:creator>
  <cp:lastModifiedBy>Нодири Хисравхон</cp:lastModifiedBy>
  <dcterms:created xsi:type="dcterms:W3CDTF">2024-02-21T15:56:24Z</dcterms:created>
  <dcterms:modified xsi:type="dcterms:W3CDTF">2024-05-30T07:14:10Z</dcterms:modified>
</cp:coreProperties>
</file>