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倒易向量计算用\"/>
    </mc:Choice>
  </mc:AlternateContent>
  <bookViews>
    <workbookView xWindow="0" yWindow="0" windowWidth="24225" windowHeight="12540"/>
  </bookViews>
  <sheets>
    <sheet name="逆矩阵计算" sheetId="1" r:id="rId1"/>
    <sheet name="矩阵变换计算" sheetId="2" r:id="rId2"/>
  </sheets>
  <calcPr calcId="162913"/>
</workbook>
</file>

<file path=xl/calcChain.xml><?xml version="1.0" encoding="utf-8"?>
<calcChain xmlns="http://schemas.openxmlformats.org/spreadsheetml/2006/main">
  <c r="I26" i="2" l="1" a="1"/>
  <c r="I30" i="2" s="1"/>
  <c r="I22" i="2"/>
  <c r="L21" i="2"/>
  <c r="K19" i="2"/>
  <c r="N18" i="2"/>
  <c r="I18" i="2" a="1"/>
  <c r="M23" i="2" s="1"/>
  <c r="I10" i="2" a="1"/>
  <c r="M14" i="2" s="1"/>
  <c r="M17" i="1"/>
  <c r="M16" i="1"/>
  <c r="M15" i="1" a="1"/>
  <c r="M15" i="1" s="1"/>
  <c r="I6" i="1"/>
  <c r="I5" i="1"/>
  <c r="F5" i="1"/>
  <c r="E5" i="1"/>
  <c r="I7" i="1" s="1"/>
  <c r="D5" i="1"/>
  <c r="F4" i="1"/>
  <c r="J7" i="1" s="1"/>
  <c r="E4" i="1"/>
  <c r="D4" i="1"/>
  <c r="I31" i="2" l="1"/>
  <c r="N15" i="2"/>
  <c r="I13" i="2"/>
  <c r="J11" i="2"/>
  <c r="N22" i="2"/>
  <c r="J29" i="2"/>
  <c r="L11" i="2"/>
  <c r="J14" i="2"/>
  <c r="I18" i="2"/>
  <c r="L20" i="2"/>
  <c r="J23" i="2"/>
  <c r="N26" i="2"/>
  <c r="L29" i="2"/>
  <c r="J12" i="2"/>
  <c r="N14" i="2"/>
  <c r="L18" i="2"/>
  <c r="J21" i="2"/>
  <c r="N23" i="2"/>
  <c r="L27" i="2"/>
  <c r="J30" i="2"/>
  <c r="K12" i="2"/>
  <c r="I15" i="2"/>
  <c r="M18" i="2"/>
  <c r="K21" i="2"/>
  <c r="M27" i="2"/>
  <c r="K30" i="2"/>
  <c r="M12" i="2"/>
  <c r="K15" i="2"/>
  <c r="I19" i="2"/>
  <c r="M21" i="2"/>
  <c r="I28" i="2"/>
  <c r="M30" i="2"/>
  <c r="J10" i="2"/>
  <c r="N12" i="2"/>
  <c r="L15" i="2"/>
  <c r="J19" i="2"/>
  <c r="N21" i="2"/>
  <c r="J28" i="2"/>
  <c r="N30" i="2"/>
  <c r="J15" i="2"/>
  <c r="N27" i="2"/>
  <c r="K10" i="2"/>
  <c r="M15" i="2"/>
  <c r="K28" i="2"/>
  <c r="J13" i="2"/>
  <c r="L19" i="2"/>
  <c r="J22" i="2"/>
  <c r="I26" i="2"/>
  <c r="L28" i="2"/>
  <c r="J31" i="2"/>
  <c r="M10" i="2"/>
  <c r="K13" i="2"/>
  <c r="M19" i="2"/>
  <c r="K22" i="2"/>
  <c r="N19" i="2"/>
  <c r="L22" i="2"/>
  <c r="J26" i="2"/>
  <c r="N28" i="2"/>
  <c r="L31" i="2"/>
  <c r="M28" i="2"/>
  <c r="K31" i="2"/>
  <c r="N10" i="2"/>
  <c r="L13" i="2"/>
  <c r="I11" i="2"/>
  <c r="M13" i="2"/>
  <c r="I20" i="2"/>
  <c r="M22" i="2"/>
  <c r="K26" i="2"/>
  <c r="I29" i="2"/>
  <c r="M31" i="2"/>
  <c r="L10" i="2"/>
  <c r="N13" i="2"/>
  <c r="J20" i="2"/>
  <c r="L26" i="2"/>
  <c r="N31" i="2"/>
  <c r="J6" i="1"/>
  <c r="H3" i="1" s="1"/>
  <c r="K11" i="2"/>
  <c r="I14" i="2"/>
  <c r="K20" i="2"/>
  <c r="I23" i="2"/>
  <c r="M26" i="2"/>
  <c r="K29" i="2"/>
  <c r="I10" i="2"/>
  <c r="M20" i="2"/>
  <c r="K23" i="2"/>
  <c r="I27" i="2"/>
  <c r="M29" i="2"/>
  <c r="K7" i="1"/>
  <c r="N11" i="2"/>
  <c r="L14" i="2"/>
  <c r="J18" i="2"/>
  <c r="N20" i="2"/>
  <c r="L23" i="2"/>
  <c r="J27" i="2"/>
  <c r="N29" i="2"/>
  <c r="L12" i="2"/>
  <c r="L30" i="2"/>
  <c r="M11" i="2"/>
  <c r="K14" i="2"/>
  <c r="I12" i="2"/>
  <c r="K18" i="2"/>
  <c r="I21" i="2"/>
  <c r="K27" i="2"/>
  <c r="P18" i="2" l="1" a="1"/>
  <c r="I9" i="1"/>
  <c r="K11" i="1"/>
  <c r="J11" i="1"/>
  <c r="I11" i="1"/>
  <c r="K10" i="1"/>
  <c r="I10" i="1"/>
  <c r="K9" i="1"/>
  <c r="J9" i="1"/>
  <c r="J10" i="1"/>
  <c r="P10" i="2" a="1"/>
  <c r="L10" i="1" l="1"/>
  <c r="M9" i="1" s="1"/>
  <c r="L11" i="1"/>
  <c r="U13" i="2"/>
  <c r="Q11" i="2"/>
  <c r="S13" i="2"/>
  <c r="U10" i="2"/>
  <c r="R14" i="2"/>
  <c r="T13" i="2"/>
  <c r="P11" i="2"/>
  <c r="T11" i="2"/>
  <c r="U15" i="2"/>
  <c r="Q13" i="2"/>
  <c r="S10" i="2"/>
  <c r="P13" i="2"/>
  <c r="S15" i="2"/>
  <c r="U12" i="2"/>
  <c r="Q10" i="2"/>
  <c r="R15" i="2"/>
  <c r="T12" i="2"/>
  <c r="Q15" i="2"/>
  <c r="S12" i="2"/>
  <c r="P10" i="2"/>
  <c r="P15" i="2"/>
  <c r="R12" i="2"/>
  <c r="T14" i="2"/>
  <c r="P12" i="2"/>
  <c r="S14" i="2"/>
  <c r="U11" i="2"/>
  <c r="Q14" i="2"/>
  <c r="S11" i="2"/>
  <c r="P14" i="2"/>
  <c r="R11" i="2"/>
  <c r="R13" i="2"/>
  <c r="T10" i="2"/>
  <c r="T15" i="2"/>
  <c r="R10" i="2"/>
  <c r="Q12" i="2"/>
  <c r="U14" i="2"/>
  <c r="L9" i="1"/>
  <c r="M10" i="1" s="1"/>
  <c r="U22" i="2"/>
  <c r="Q20" i="2"/>
  <c r="T20" i="2"/>
  <c r="T22" i="2"/>
  <c r="P20" i="2"/>
  <c r="S22" i="2"/>
  <c r="U19" i="2"/>
  <c r="Q22" i="2"/>
  <c r="S19" i="2"/>
  <c r="R19" i="2"/>
  <c r="U21" i="2"/>
  <c r="Q19" i="2"/>
  <c r="T21" i="2"/>
  <c r="P19" i="2"/>
  <c r="S21" i="2"/>
  <c r="U18" i="2"/>
  <c r="R21" i="2"/>
  <c r="T18" i="2"/>
  <c r="Q21" i="2"/>
  <c r="S18" i="2"/>
  <c r="R23" i="2"/>
  <c r="T23" i="2"/>
  <c r="P21" i="2"/>
  <c r="R18" i="2"/>
  <c r="S23" i="2"/>
  <c r="U20" i="2"/>
  <c r="Q18" i="2"/>
  <c r="Q23" i="2"/>
  <c r="S20" i="2"/>
  <c r="P18" i="2"/>
  <c r="P23" i="2"/>
  <c r="R20" i="2"/>
  <c r="R22" i="2"/>
  <c r="T19" i="2"/>
  <c r="P22" i="2"/>
  <c r="U23" i="2"/>
  <c r="P26" i="2" l="1" a="1"/>
  <c r="M11" i="1"/>
  <c r="U31" i="2" l="1"/>
  <c r="Q29" i="2"/>
  <c r="S26" i="2"/>
  <c r="R31" i="2"/>
  <c r="T28" i="2"/>
  <c r="T31" i="2"/>
  <c r="P29" i="2"/>
  <c r="R26" i="2"/>
  <c r="S31" i="2"/>
  <c r="U28" i="2"/>
  <c r="Q26" i="2"/>
  <c r="T29" i="2"/>
  <c r="Q31" i="2"/>
  <c r="S28" i="2"/>
  <c r="P26" i="2"/>
  <c r="P31" i="2"/>
  <c r="U30" i="2"/>
  <c r="Q28" i="2"/>
  <c r="S30" i="2"/>
  <c r="U27" i="2"/>
  <c r="T30" i="2"/>
  <c r="P28" i="2"/>
  <c r="R30" i="2"/>
  <c r="T27" i="2"/>
  <c r="S27" i="2"/>
  <c r="P27" i="2"/>
  <c r="P30" i="2"/>
  <c r="R27" i="2"/>
  <c r="U29" i="2"/>
  <c r="Q27" i="2"/>
  <c r="S29" i="2"/>
  <c r="U26" i="2"/>
  <c r="R29" i="2"/>
  <c r="T26" i="2"/>
  <c r="R28" i="2"/>
  <c r="Q30" i="2"/>
</calcChain>
</file>

<file path=xl/sharedStrings.xml><?xml version="1.0" encoding="utf-8"?>
<sst xmlns="http://schemas.openxmlformats.org/spreadsheetml/2006/main" count="34" uniqueCount="33">
  <si>
    <t>lattice</t>
  </si>
  <si>
    <t>parameter</t>
  </si>
  <si>
    <t>a</t>
  </si>
  <si>
    <t>b</t>
  </si>
  <si>
    <t>c</t>
  </si>
  <si>
    <t>α</t>
  </si>
  <si>
    <t>β</t>
  </si>
  <si>
    <t>γ</t>
  </si>
  <si>
    <t>V</t>
  </si>
  <si>
    <t>a1*(a2xa3)</t>
  </si>
  <si>
    <t>sin</t>
  </si>
  <si>
    <t>cos</t>
  </si>
  <si>
    <t>a1</t>
  </si>
  <si>
    <t>a2</t>
  </si>
  <si>
    <t>a3</t>
  </si>
  <si>
    <r>
      <rPr>
        <sz val="11"/>
        <color theme="1"/>
        <rFont val="游ゴシック"/>
        <charset val="134"/>
        <scheme val="minor"/>
      </rPr>
      <t>模</t>
    </r>
    <r>
      <rPr>
        <sz val="11"/>
        <color theme="1"/>
        <rFont val="游ゴシック"/>
        <charset val="134"/>
        <scheme val="minor"/>
      </rPr>
      <t>长</t>
    </r>
  </si>
  <si>
    <r>
      <rPr>
        <sz val="11"/>
        <color theme="1"/>
        <rFont val="游ゴシック"/>
        <charset val="134"/>
        <scheme val="minor"/>
      </rPr>
      <t>对</t>
    </r>
    <r>
      <rPr>
        <sz val="11"/>
        <color theme="1"/>
        <rFont val="游ゴシック"/>
        <charset val="134"/>
        <scheme val="minor"/>
      </rPr>
      <t>角大小(cos)</t>
    </r>
  </si>
  <si>
    <t>b1</t>
  </si>
  <si>
    <t>b2</t>
  </si>
  <si>
    <r>
      <rPr>
        <sz val="11"/>
        <color theme="1"/>
        <rFont val="游ゴシック"/>
        <charset val="134"/>
        <scheme val="minor"/>
      </rPr>
      <t>（填入前</t>
    </r>
    <r>
      <rPr>
        <sz val="11"/>
        <color theme="1"/>
        <rFont val="游ゴシック"/>
        <charset val="134"/>
        <scheme val="minor"/>
      </rPr>
      <t>请务</t>
    </r>
    <r>
      <rPr>
        <sz val="11"/>
        <color theme="1"/>
        <rFont val="游ゴシック"/>
        <charset val="134"/>
        <scheme val="minor"/>
      </rPr>
      <t>必确</t>
    </r>
    <r>
      <rPr>
        <sz val="11"/>
        <color theme="1"/>
        <rFont val="游ゴシック"/>
        <charset val="134"/>
        <scheme val="minor"/>
      </rPr>
      <t>认</t>
    </r>
    <r>
      <rPr>
        <sz val="11"/>
        <color theme="1"/>
        <rFont val="游ゴシック"/>
        <charset val="134"/>
        <scheme val="minor"/>
      </rPr>
      <t>基本原</t>
    </r>
    <r>
      <rPr>
        <sz val="11"/>
        <color theme="1"/>
        <rFont val="游ゴシック"/>
        <charset val="134"/>
        <scheme val="minor"/>
      </rPr>
      <t>则</t>
    </r>
  </si>
  <si>
    <t>b3</t>
  </si>
  <si>
    <t>布里渊区.pdf</t>
  </si>
  <si>
    <t>High-throughput electronic band structure calculations: Challenges and tools - ScienceDirect</t>
  </si>
  <si>
    <r>
      <rPr>
        <sz val="11"/>
        <color theme="1"/>
        <rFont val="游ゴシック"/>
        <charset val="134"/>
        <scheme val="minor"/>
      </rPr>
      <t>将点限制在第一布里渊区的判断</t>
    </r>
    <r>
      <rPr>
        <sz val="11"/>
        <color theme="1"/>
        <rFont val="游ゴシック"/>
        <charset val="134"/>
        <scheme val="minor"/>
      </rPr>
      <t>语</t>
    </r>
    <r>
      <rPr>
        <sz val="11"/>
        <color theme="1"/>
        <rFont val="游ゴシック"/>
        <charset val="134"/>
        <scheme val="minor"/>
      </rPr>
      <t>句：</t>
    </r>
  </si>
  <si>
    <r>
      <rPr>
        <sz val="11"/>
        <color theme="1"/>
        <rFont val="游ゴシック"/>
        <charset val="128"/>
        <scheme val="minor"/>
      </rPr>
      <t>M</t>
    </r>
    <r>
      <rPr>
        <sz val="11"/>
        <color theme="1"/>
        <rFont val="游ゴシック"/>
        <charset val="128"/>
        <scheme val="minor"/>
      </rPr>
      <t>(b)</t>
    </r>
  </si>
  <si>
    <r>
      <rPr>
        <sz val="11"/>
        <color theme="1"/>
        <rFont val="游ゴシック"/>
        <charset val="128"/>
        <scheme val="minor"/>
      </rPr>
      <t>原矩</t>
    </r>
    <r>
      <rPr>
        <sz val="11"/>
        <color theme="1"/>
        <rFont val="游ゴシック"/>
        <charset val="134"/>
        <scheme val="minor"/>
      </rPr>
      <t>阵</t>
    </r>
  </si>
  <si>
    <t>R(b)</t>
  </si>
  <si>
    <t>R</t>
  </si>
  <si>
    <t>RT</t>
  </si>
  <si>
    <t>i</t>
  </si>
  <si>
    <t>M</t>
  </si>
  <si>
    <t>MT</t>
  </si>
  <si>
    <r>
      <rPr>
        <sz val="11"/>
        <color theme="1"/>
        <rFont val="游ゴシック"/>
        <charset val="128"/>
        <scheme val="minor"/>
      </rPr>
      <t>M</t>
    </r>
    <r>
      <rPr>
        <sz val="11"/>
        <color theme="1"/>
        <rFont val="游ゴシック"/>
        <charset val="128"/>
        <scheme val="minor"/>
      </rPr>
      <t>T*RT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</si>
</sst>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u/>
      <sz val="11"/>
      <color theme="10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Alignment="1">
      <alignment vertical="center"/>
    </xf>
    <xf numFmtId="0" fontId="2" fillId="0" borderId="0" xfId="1"/>
    <xf numFmtId="0" fontId="3" fillId="0" borderId="9" xfId="0" applyFont="1" applyFill="1" applyBorder="1" applyAlignment="1">
      <alignment vertical="center"/>
    </xf>
    <xf numFmtId="0" fontId="0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123825</xdr:rowOff>
    </xdr:from>
    <xdr:to>
      <xdr:col>21</xdr:col>
      <xdr:colOff>419770</xdr:colOff>
      <xdr:row>6</xdr:row>
      <xdr:rowOff>143044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7150" y="304800"/>
          <a:ext cx="4801235" cy="92392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8</xdr:row>
      <xdr:rowOff>133350</xdr:rowOff>
    </xdr:from>
    <xdr:to>
      <xdr:col>20</xdr:col>
      <xdr:colOff>421753</xdr:colOff>
      <xdr:row>17</xdr:row>
      <xdr:rowOff>9524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1581150"/>
          <a:ext cx="3964940" cy="1504315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8</xdr:row>
      <xdr:rowOff>9525</xdr:rowOff>
    </xdr:from>
    <xdr:to>
      <xdr:col>6</xdr:col>
      <xdr:colOff>571804</xdr:colOff>
      <xdr:row>11</xdr:row>
      <xdr:rowOff>123949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457325"/>
          <a:ext cx="21812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ciencedirect.com/science/article/pii/S0927025610002697?via%3Dihub" TargetMode="External"/><Relationship Id="rId1" Type="http://schemas.openxmlformats.org/officeDocument/2006/relationships/hyperlink" Target="file:///C:\Users\MProS220X_HJlab\Desktop\WY\%25E8%25AE%25BA%25E6%2596%2587\%25E5%25B8%2583%25E9%2587%258C%25E6%25B8%258A%25E5%258C%25B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3" sqref="A3"/>
    </sheetView>
  </sheetViews>
  <sheetFormatPr defaultColWidth="9" defaultRowHeight="18.75" x14ac:dyDescent="0.4"/>
  <cols>
    <col min="8" max="11" width="12.625"/>
    <col min="13" max="13" width="13.75"/>
  </cols>
  <sheetData>
    <row r="1" spans="1:13" x14ac:dyDescent="0.4">
      <c r="A1" t="s">
        <v>0</v>
      </c>
      <c r="B1" t="s">
        <v>1</v>
      </c>
    </row>
    <row r="2" spans="1:13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9</v>
      </c>
    </row>
    <row r="3" spans="1:13" x14ac:dyDescent="0.4">
      <c r="A3" s="19">
        <v>14.664</v>
      </c>
      <c r="B3" s="19">
        <v>5.74</v>
      </c>
      <c r="C3" s="19">
        <v>3.9249999999999998</v>
      </c>
      <c r="D3" s="19">
        <v>90</v>
      </c>
      <c r="E3" s="19">
        <v>111.77</v>
      </c>
      <c r="F3" s="19">
        <v>90</v>
      </c>
      <c r="H3">
        <f>I5*(J6*K7)</f>
        <v>306.81046370133083</v>
      </c>
    </row>
    <row r="4" spans="1:13" x14ac:dyDescent="0.4">
      <c r="C4" t="s">
        <v>10</v>
      </c>
      <c r="D4">
        <f>SIN(PI()*D3/180)</f>
        <v>1</v>
      </c>
      <c r="E4">
        <f>SIN(PI()*E3/180)</f>
        <v>0.92868014734119164</v>
      </c>
      <c r="F4">
        <f>SIN(PI()*F3/180)</f>
        <v>1</v>
      </c>
    </row>
    <row r="5" spans="1:13" x14ac:dyDescent="0.4">
      <c r="C5" t="s">
        <v>11</v>
      </c>
      <c r="D5">
        <f>COS(PI()*D3/180)</f>
        <v>6.1257422745431001E-17</v>
      </c>
      <c r="E5">
        <f t="shared" ref="E5:F5" si="0">COS(PI()*E3/180)</f>
        <v>-0.37088163062403412</v>
      </c>
      <c r="F5">
        <f t="shared" si="0"/>
        <v>6.1257422745431001E-17</v>
      </c>
      <c r="H5" t="s">
        <v>12</v>
      </c>
      <c r="I5">
        <f>A3</f>
        <v>14.664</v>
      </c>
      <c r="J5">
        <v>0</v>
      </c>
      <c r="K5">
        <v>0</v>
      </c>
    </row>
    <row r="6" spans="1:13" x14ac:dyDescent="0.4">
      <c r="H6" t="s">
        <v>13</v>
      </c>
      <c r="I6">
        <f>B3*F5</f>
        <v>3.5161760655877393E-16</v>
      </c>
      <c r="J6">
        <f>B3*F4</f>
        <v>5.74</v>
      </c>
      <c r="K6">
        <v>0</v>
      </c>
    </row>
    <row r="7" spans="1:13" x14ac:dyDescent="0.4">
      <c r="A7">
        <v>7.3019999999999996</v>
      </c>
      <c r="B7">
        <v>5.8730000000000002</v>
      </c>
      <c r="C7">
        <v>3.8820000000000001</v>
      </c>
      <c r="D7">
        <v>91.13</v>
      </c>
      <c r="E7">
        <v>112.55</v>
      </c>
      <c r="F7">
        <v>92.43</v>
      </c>
      <c r="H7" t="s">
        <v>14</v>
      </c>
      <c r="I7">
        <f>C3*E5</f>
        <v>-1.455710400199334</v>
      </c>
      <c r="J7">
        <f>C3/F4*(D5-E5*F5)</f>
        <v>3.2960845165574777E-16</v>
      </c>
      <c r="K7">
        <f>C3/F4*SQRT(F4*F4-D5*D5-E5*E5+2*D5*E5*F5)</f>
        <v>3.6450695783141773</v>
      </c>
    </row>
    <row r="8" spans="1:13" x14ac:dyDescent="0.4">
      <c r="L8" t="s">
        <v>15</v>
      </c>
      <c r="M8" s="22" t="s">
        <v>16</v>
      </c>
    </row>
    <row r="9" spans="1:13" x14ac:dyDescent="0.4">
      <c r="H9" t="s">
        <v>17</v>
      </c>
      <c r="I9">
        <f>2*PI()/H3*(J6*K7-J7*K6)</f>
        <v>0.4284769031082642</v>
      </c>
      <c r="J9">
        <f>2*PI()/H3*(K6*I7-K7*I6)</f>
        <v>-2.6247390790356015E-17</v>
      </c>
      <c r="K9">
        <f>2*PI()/H3*(I6*J7-I7*J6)</f>
        <v>0.17111834786659344</v>
      </c>
      <c r="L9">
        <f>SQRT(I9*I9+J9*J9+K9*K9)</f>
        <v>0.4613826453973332</v>
      </c>
      <c r="M9">
        <f>(I10*I11+J10*J11+K10*K11)/(L10*L11)</f>
        <v>-9.0425832641633611E-17</v>
      </c>
    </row>
    <row r="10" spans="1:13" x14ac:dyDescent="0.4">
      <c r="H10" t="s">
        <v>18</v>
      </c>
      <c r="I10">
        <f>2*PI()/H3*(-J5*K7+J7*K5)</f>
        <v>0</v>
      </c>
      <c r="J10">
        <f>2*PI()/H3*(-K5*I7+K7*I5)</f>
        <v>1.0946315866166525</v>
      </c>
      <c r="K10">
        <f>2*PI()/H3*(-I5*J7+I7*J5)</f>
        <v>-9.8982972655643282E-17</v>
      </c>
      <c r="L10">
        <f t="shared" ref="L10:L11" si="1">SQRT(I10*I10+J10*J10+K10*K10)</f>
        <v>1.0946315866166525</v>
      </c>
      <c r="M10">
        <f>(I9*I11+J9*J11+K9*K11)/(L9*L11)</f>
        <v>0.37088163062403412</v>
      </c>
    </row>
    <row r="11" spans="1:13" x14ac:dyDescent="0.4">
      <c r="A11" t="s">
        <v>19</v>
      </c>
      <c r="H11" t="s">
        <v>20</v>
      </c>
      <c r="I11">
        <f>2*PI()/H3*(J5*K6-J6*K5)</f>
        <v>0</v>
      </c>
      <c r="J11">
        <f>2*PI()/H3*(K5*I6-K6*I5)</f>
        <v>0</v>
      </c>
      <c r="K11">
        <f>2*PI()/H3*(I5*J6-I6*J5)</f>
        <v>1.7237490731481513</v>
      </c>
      <c r="L11">
        <f t="shared" si="1"/>
        <v>1.7237490731481513</v>
      </c>
      <c r="M11">
        <f>(I9*I10+J9*J10+K9*K10)/(L9*L10)</f>
        <v>-9.0425832641633599E-17</v>
      </c>
    </row>
    <row r="12" spans="1:13" x14ac:dyDescent="0.4">
      <c r="A12" s="20" t="s">
        <v>21</v>
      </c>
    </row>
    <row r="13" spans="1:13" x14ac:dyDescent="0.4">
      <c r="A13" s="20" t="s">
        <v>22</v>
      </c>
    </row>
    <row r="15" spans="1:13" x14ac:dyDescent="0.4">
      <c r="L15">
        <v>0.93307497832859798</v>
      </c>
      <c r="M15">
        <f t="array" ref="M15:M17">0.5*L15:L17</f>
        <v>0.46653748916429899</v>
      </c>
    </row>
    <row r="16" spans="1:13" x14ac:dyDescent="0.4">
      <c r="A16" t="s">
        <v>23</v>
      </c>
      <c r="L16">
        <v>1.0716204862121801</v>
      </c>
      <c r="M16">
        <v>0.53581024310609005</v>
      </c>
    </row>
    <row r="17" spans="1:13" x14ac:dyDescent="0.4">
      <c r="L17">
        <v>1.75386677814264</v>
      </c>
      <c r="M17">
        <v>0.87693338907132001</v>
      </c>
    </row>
    <row r="26" spans="1:13" x14ac:dyDescent="0.4">
      <c r="A26" s="21"/>
      <c r="B26" s="21"/>
      <c r="C26" s="21"/>
      <c r="D26" s="21"/>
      <c r="E26" s="21"/>
      <c r="F26" s="21"/>
    </row>
  </sheetData>
  <phoneticPr fontId="4"/>
  <hyperlinks>
    <hyperlink ref="A12" r:id="rId1"/>
    <hyperlink ref="A13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S6" sqref="S6"/>
    </sheetView>
  </sheetViews>
  <sheetFormatPr defaultColWidth="9" defaultRowHeight="18.75" x14ac:dyDescent="0.4"/>
  <cols>
    <col min="9" max="14" width="9.375" customWidth="1"/>
  </cols>
  <sheetData>
    <row r="1" spans="1:21" x14ac:dyDescent="0.4">
      <c r="A1" s="1" t="s">
        <v>24</v>
      </c>
      <c r="I1" s="1" t="s">
        <v>25</v>
      </c>
    </row>
    <row r="2" spans="1:21" x14ac:dyDescent="0.4">
      <c r="A2" s="2">
        <v>1</v>
      </c>
      <c r="B2" s="3">
        <v>0</v>
      </c>
      <c r="C2" s="3">
        <v>0</v>
      </c>
      <c r="D2" s="3">
        <v>0</v>
      </c>
      <c r="E2" s="3">
        <v>0</v>
      </c>
      <c r="F2" s="4">
        <v>0</v>
      </c>
      <c r="I2" s="2">
        <v>5.2341286664340002E-3</v>
      </c>
      <c r="J2" s="3">
        <v>-1.862251619994E-3</v>
      </c>
      <c r="K2" s="3">
        <v>-3.3031001499240001E-3</v>
      </c>
      <c r="L2" s="3">
        <v>2.264413005588E-3</v>
      </c>
      <c r="M2" s="3">
        <v>-3.2749922547930001E-3</v>
      </c>
      <c r="N2" s="4">
        <v>3.6187957815670001E-3</v>
      </c>
    </row>
    <row r="3" spans="1:21" x14ac:dyDescent="0.4">
      <c r="A3" s="5">
        <v>0</v>
      </c>
      <c r="B3" s="6">
        <v>-1</v>
      </c>
      <c r="C3" s="6">
        <v>0</v>
      </c>
      <c r="D3" s="6">
        <v>0</v>
      </c>
      <c r="E3" s="7">
        <v>0</v>
      </c>
      <c r="F3" s="8">
        <v>0</v>
      </c>
      <c r="I3" s="5">
        <v>-2.622739411524E-3</v>
      </c>
      <c r="J3" s="6">
        <v>1.11338066010004E-5</v>
      </c>
      <c r="K3" s="6">
        <v>1.839006438092E-3</v>
      </c>
      <c r="L3" s="6">
        <v>-2.2842104774399999E-3</v>
      </c>
      <c r="M3" s="6">
        <v>1.8935589928840001E-3</v>
      </c>
      <c r="N3" s="8">
        <v>-2.1099618812180001E-3</v>
      </c>
    </row>
    <row r="4" spans="1:21" x14ac:dyDescent="0.4">
      <c r="A4" s="5">
        <v>0</v>
      </c>
      <c r="B4" s="6">
        <v>0</v>
      </c>
      <c r="C4" s="6">
        <v>1</v>
      </c>
      <c r="D4" s="6">
        <v>0</v>
      </c>
      <c r="E4" s="6">
        <v>0</v>
      </c>
      <c r="F4" s="8">
        <v>0</v>
      </c>
      <c r="I4" s="5">
        <v>-5.0967690897900002E-3</v>
      </c>
      <c r="J4" s="6">
        <v>1.3407297120289999E-3</v>
      </c>
      <c r="K4" s="6">
        <v>2.354683232494E-3</v>
      </c>
      <c r="L4" s="6">
        <v>-1.40400437627999E-4</v>
      </c>
      <c r="M4" s="6">
        <v>5.6763097218690004E-3</v>
      </c>
      <c r="N4" s="8">
        <v>-2.2435665408789998E-3</v>
      </c>
    </row>
    <row r="5" spans="1:21" x14ac:dyDescent="0.4">
      <c r="A5" s="5">
        <v>0</v>
      </c>
      <c r="B5" s="7">
        <v>0</v>
      </c>
      <c r="C5" s="7">
        <v>0</v>
      </c>
      <c r="D5" s="7">
        <v>-1</v>
      </c>
      <c r="E5" s="7">
        <v>0</v>
      </c>
      <c r="F5" s="8">
        <v>0</v>
      </c>
      <c r="I5" s="5">
        <v>3.8813251846680002E-3</v>
      </c>
      <c r="J5" s="6">
        <v>-2.2144067165790001E-3</v>
      </c>
      <c r="K5" s="6">
        <v>-1.9846841536949999E-3</v>
      </c>
      <c r="L5" s="6">
        <v>-1.4619158669999799E-5</v>
      </c>
      <c r="M5" s="6">
        <v>-3.8826315801569998E-3</v>
      </c>
      <c r="N5" s="8">
        <v>4.9496011080800003E-3</v>
      </c>
    </row>
    <row r="6" spans="1:21" x14ac:dyDescent="0.4">
      <c r="A6" s="5">
        <v>0</v>
      </c>
      <c r="B6" s="7">
        <v>0</v>
      </c>
      <c r="C6" s="7">
        <v>0</v>
      </c>
      <c r="D6" s="7">
        <v>0</v>
      </c>
      <c r="E6" s="7">
        <v>1</v>
      </c>
      <c r="F6" s="8">
        <v>0</v>
      </c>
      <c r="I6" s="5">
        <v>5.1978504152399999E-3</v>
      </c>
      <c r="J6" s="6">
        <v>-1.5887301174000001E-3</v>
      </c>
      <c r="K6" s="6">
        <v>-3.7585691619339999E-3</v>
      </c>
      <c r="L6" s="6">
        <v>1.09897919892E-3</v>
      </c>
      <c r="M6" s="6">
        <v>-8.3857774131779993E-3</v>
      </c>
      <c r="N6" s="8">
        <v>6.4253802065999998E-4</v>
      </c>
    </row>
    <row r="7" spans="1:21" x14ac:dyDescent="0.4">
      <c r="A7" s="9">
        <v>0</v>
      </c>
      <c r="B7" s="10">
        <v>0</v>
      </c>
      <c r="C7" s="10">
        <v>0</v>
      </c>
      <c r="D7" s="10">
        <v>0</v>
      </c>
      <c r="E7" s="10">
        <v>0</v>
      </c>
      <c r="F7" s="11">
        <v>-1</v>
      </c>
      <c r="I7" s="9">
        <v>3.07813919694E-3</v>
      </c>
      <c r="J7" s="10">
        <v>-1.5578361059609999E-3</v>
      </c>
      <c r="K7" s="10">
        <v>-6.5425544248299996E-4</v>
      </c>
      <c r="L7" s="10">
        <v>-1.0490999319299999E-3</v>
      </c>
      <c r="M7" s="10">
        <v>-1.3646904632969999E-3</v>
      </c>
      <c r="N7" s="11">
        <v>1.9496486305039999E-3</v>
      </c>
    </row>
    <row r="9" spans="1:21" x14ac:dyDescent="0.4">
      <c r="A9" s="1" t="s">
        <v>26</v>
      </c>
      <c r="I9" s="1" t="s">
        <v>27</v>
      </c>
      <c r="P9" s="1" t="s">
        <v>28</v>
      </c>
    </row>
    <row r="10" spans="1:21" x14ac:dyDescent="0.4">
      <c r="A10" s="12">
        <v>-1</v>
      </c>
      <c r="B10" s="3">
        <v>0</v>
      </c>
      <c r="C10" s="3">
        <v>0</v>
      </c>
      <c r="D10" s="3">
        <v>0</v>
      </c>
      <c r="E10" s="3">
        <v>0</v>
      </c>
      <c r="F10" s="4">
        <v>0</v>
      </c>
      <c r="I10" s="2">
        <f t="array" ref="I10:N15">MMULT(MMULT(A10:F15,I2:N7),TRANSPOSE(A10:F15))</f>
        <v>5.2341286664340002E-3</v>
      </c>
      <c r="J10" s="3">
        <v>1.862251619994E-3</v>
      </c>
      <c r="K10" s="3">
        <v>-3.3031001499240001E-3</v>
      </c>
      <c r="L10" s="3">
        <v>2.264413005588E-3</v>
      </c>
      <c r="M10" s="3">
        <v>3.2749922547930001E-3</v>
      </c>
      <c r="N10" s="4">
        <v>3.6187957815670001E-3</v>
      </c>
      <c r="P10" s="2">
        <f t="array" ref="P10:U15">TRANSPOSE(I10:N15)</f>
        <v>5.2341286664340002E-3</v>
      </c>
      <c r="Q10" s="3">
        <v>2.622739411524E-3</v>
      </c>
      <c r="R10" s="3">
        <v>-5.0967690897900002E-3</v>
      </c>
      <c r="S10" s="3">
        <v>3.8813251846680002E-3</v>
      </c>
      <c r="T10" s="3">
        <v>-5.1978504152399999E-3</v>
      </c>
      <c r="U10" s="4">
        <v>3.07813919694E-3</v>
      </c>
    </row>
    <row r="11" spans="1:21" x14ac:dyDescent="0.4">
      <c r="A11" s="5">
        <v>0</v>
      </c>
      <c r="B11" s="6">
        <v>1</v>
      </c>
      <c r="C11" s="7">
        <v>0</v>
      </c>
      <c r="D11" s="7">
        <v>0</v>
      </c>
      <c r="E11" s="7">
        <v>0</v>
      </c>
      <c r="F11" s="8">
        <v>0</v>
      </c>
      <c r="I11" s="5">
        <v>2.622739411524E-3</v>
      </c>
      <c r="J11" s="6">
        <v>1.11338066010004E-5</v>
      </c>
      <c r="K11" s="6">
        <v>-1.839006438092E-3</v>
      </c>
      <c r="L11" s="6">
        <v>2.2842104774399999E-3</v>
      </c>
      <c r="M11" s="6">
        <v>1.8935589928840001E-3</v>
      </c>
      <c r="N11" s="8">
        <v>2.1099618812180001E-3</v>
      </c>
      <c r="P11" s="5">
        <v>1.862251619994E-3</v>
      </c>
      <c r="Q11" s="6">
        <v>1.11338066010004E-5</v>
      </c>
      <c r="R11" s="6">
        <v>-1.3407297120289999E-3</v>
      </c>
      <c r="S11" s="6">
        <v>2.2144067165790001E-3</v>
      </c>
      <c r="T11" s="6">
        <v>-1.5887301174000001E-3</v>
      </c>
      <c r="U11" s="8">
        <v>1.5578361059609999E-3</v>
      </c>
    </row>
    <row r="12" spans="1:21" x14ac:dyDescent="0.4">
      <c r="A12" s="5">
        <v>0</v>
      </c>
      <c r="B12" s="7">
        <v>0</v>
      </c>
      <c r="C12" s="6">
        <v>-1</v>
      </c>
      <c r="D12" s="7">
        <v>0</v>
      </c>
      <c r="E12" s="7">
        <v>0</v>
      </c>
      <c r="F12" s="8">
        <v>0</v>
      </c>
      <c r="I12" s="5">
        <v>-5.0967690897900002E-3</v>
      </c>
      <c r="J12" s="6">
        <v>-1.3407297120289999E-3</v>
      </c>
      <c r="K12" s="6">
        <v>2.354683232494E-3</v>
      </c>
      <c r="L12" s="6">
        <v>-1.40400437627999E-4</v>
      </c>
      <c r="M12" s="6">
        <v>-5.6763097218690004E-3</v>
      </c>
      <c r="N12" s="8">
        <v>-2.2435665408789998E-3</v>
      </c>
      <c r="P12" s="5">
        <v>-3.3031001499240001E-3</v>
      </c>
      <c r="Q12" s="6">
        <v>-1.839006438092E-3</v>
      </c>
      <c r="R12" s="6">
        <v>2.354683232494E-3</v>
      </c>
      <c r="S12" s="6">
        <v>-1.9846841536949999E-3</v>
      </c>
      <c r="T12" s="6">
        <v>3.7585691619339999E-3</v>
      </c>
      <c r="U12" s="8">
        <v>-6.5425544248299996E-4</v>
      </c>
    </row>
    <row r="13" spans="1:21" x14ac:dyDescent="0.4">
      <c r="A13" s="5">
        <v>0</v>
      </c>
      <c r="B13" s="6">
        <v>0</v>
      </c>
      <c r="C13" s="7">
        <v>0</v>
      </c>
      <c r="D13" s="6">
        <v>-1</v>
      </c>
      <c r="E13" s="7">
        <v>0</v>
      </c>
      <c r="F13" s="8">
        <v>0</v>
      </c>
      <c r="I13" s="5">
        <v>3.8813251846680002E-3</v>
      </c>
      <c r="J13" s="6">
        <v>2.2144067165790001E-3</v>
      </c>
      <c r="K13" s="6">
        <v>-1.9846841536949999E-3</v>
      </c>
      <c r="L13" s="6">
        <v>-1.4619158669999799E-5</v>
      </c>
      <c r="M13" s="6">
        <v>3.8826315801569998E-3</v>
      </c>
      <c r="N13" s="8">
        <v>4.9496011080800003E-3</v>
      </c>
      <c r="P13" s="5">
        <v>2.264413005588E-3</v>
      </c>
      <c r="Q13" s="6">
        <v>2.2842104774399999E-3</v>
      </c>
      <c r="R13" s="6">
        <v>-1.40400437627999E-4</v>
      </c>
      <c r="S13" s="6">
        <v>-1.4619158669999799E-5</v>
      </c>
      <c r="T13" s="6">
        <v>-1.09897919892E-3</v>
      </c>
      <c r="U13" s="8">
        <v>-1.0490999319299999E-3</v>
      </c>
    </row>
    <row r="14" spans="1:21" x14ac:dyDescent="0.4">
      <c r="A14" s="5">
        <v>0</v>
      </c>
      <c r="B14" s="7">
        <v>0</v>
      </c>
      <c r="C14" s="7">
        <v>0</v>
      </c>
      <c r="D14" s="7">
        <v>0</v>
      </c>
      <c r="E14" s="6">
        <v>1</v>
      </c>
      <c r="F14" s="8">
        <v>0</v>
      </c>
      <c r="I14" s="5">
        <v>-5.1978504152399999E-3</v>
      </c>
      <c r="J14" s="6">
        <v>-1.5887301174000001E-3</v>
      </c>
      <c r="K14" s="6">
        <v>3.7585691619339999E-3</v>
      </c>
      <c r="L14" s="6">
        <v>-1.09897919892E-3</v>
      </c>
      <c r="M14" s="6">
        <v>-8.3857774131779993E-3</v>
      </c>
      <c r="N14" s="8">
        <v>-6.4253802065999998E-4</v>
      </c>
      <c r="P14" s="5">
        <v>3.2749922547930001E-3</v>
      </c>
      <c r="Q14" s="6">
        <v>1.8935589928840001E-3</v>
      </c>
      <c r="R14" s="6">
        <v>-5.6763097218690004E-3</v>
      </c>
      <c r="S14" s="6">
        <v>3.8826315801569998E-3</v>
      </c>
      <c r="T14" s="6">
        <v>-8.3857774131779993E-3</v>
      </c>
      <c r="U14" s="8">
        <v>1.3646904632969999E-3</v>
      </c>
    </row>
    <row r="15" spans="1:21" x14ac:dyDescent="0.4">
      <c r="A15" s="9">
        <v>0</v>
      </c>
      <c r="B15" s="10">
        <v>0</v>
      </c>
      <c r="C15" s="10">
        <v>0</v>
      </c>
      <c r="D15" s="10">
        <v>0</v>
      </c>
      <c r="E15" s="10">
        <v>0</v>
      </c>
      <c r="F15" s="11">
        <v>-1</v>
      </c>
      <c r="I15" s="9">
        <v>3.07813919694E-3</v>
      </c>
      <c r="J15" s="10">
        <v>1.5578361059609999E-3</v>
      </c>
      <c r="K15" s="10">
        <v>-6.5425544248299996E-4</v>
      </c>
      <c r="L15" s="10">
        <v>-1.0490999319299999E-3</v>
      </c>
      <c r="M15" s="10">
        <v>1.3646904632969999E-3</v>
      </c>
      <c r="N15" s="11">
        <v>1.9496486305039999E-3</v>
      </c>
      <c r="P15" s="9">
        <v>3.6187957815670001E-3</v>
      </c>
      <c r="Q15" s="10">
        <v>2.1099618812180001E-3</v>
      </c>
      <c r="R15" s="10">
        <v>-2.2435665408789998E-3</v>
      </c>
      <c r="S15" s="10">
        <v>4.9496011080800003E-3</v>
      </c>
      <c r="T15" s="10">
        <v>-6.4253802065999998E-4</v>
      </c>
      <c r="U15" s="11">
        <v>1.9496486305039999E-3</v>
      </c>
    </row>
    <row r="17" spans="1:21" x14ac:dyDescent="0.4">
      <c r="A17" s="1" t="s">
        <v>29</v>
      </c>
      <c r="I17" s="1" t="s">
        <v>30</v>
      </c>
      <c r="P17" s="1" t="s">
        <v>31</v>
      </c>
    </row>
    <row r="18" spans="1:21" x14ac:dyDescent="0.4">
      <c r="A18" s="12">
        <v>-1</v>
      </c>
      <c r="B18" s="13">
        <v>0</v>
      </c>
      <c r="C18" s="13">
        <v>0</v>
      </c>
      <c r="D18" s="13">
        <v>0</v>
      </c>
      <c r="E18" s="13">
        <v>0</v>
      </c>
      <c r="F18" s="14">
        <v>0</v>
      </c>
      <c r="I18" s="2">
        <f t="array" ref="I18:N23">MMULT(MMULT(A2:F7,I2:N7),TRANSPOSE(A2:F7))</f>
        <v>5.2341286664340002E-3</v>
      </c>
      <c r="J18" s="3">
        <v>1.862251619994E-3</v>
      </c>
      <c r="K18" s="3">
        <v>-3.3031001499240001E-3</v>
      </c>
      <c r="L18" s="3">
        <v>-2.264413005588E-3</v>
      </c>
      <c r="M18" s="3">
        <v>-3.2749922547930001E-3</v>
      </c>
      <c r="N18" s="4">
        <v>-3.6187957815670001E-3</v>
      </c>
      <c r="P18" s="2">
        <f t="array" ref="P18:U23">TRANSPOSE(I18:N23)</f>
        <v>5.2341286664340002E-3</v>
      </c>
      <c r="Q18" s="3">
        <v>2.622739411524E-3</v>
      </c>
      <c r="R18" s="3">
        <v>-5.0967690897900002E-3</v>
      </c>
      <c r="S18" s="3">
        <v>-3.8813251846680002E-3</v>
      </c>
      <c r="T18" s="3">
        <v>5.1978504152399999E-3</v>
      </c>
      <c r="U18" s="4">
        <v>-3.07813919694E-3</v>
      </c>
    </row>
    <row r="19" spans="1:21" x14ac:dyDescent="0.4">
      <c r="A19" s="15">
        <v>0</v>
      </c>
      <c r="B19" s="6">
        <v>-1</v>
      </c>
      <c r="C19" s="7">
        <v>0</v>
      </c>
      <c r="D19" s="7">
        <v>0</v>
      </c>
      <c r="E19" s="7">
        <v>0</v>
      </c>
      <c r="F19" s="16">
        <v>0</v>
      </c>
      <c r="I19" s="5">
        <v>2.622739411524E-3</v>
      </c>
      <c r="J19" s="6">
        <v>1.11338066010004E-5</v>
      </c>
      <c r="K19" s="6">
        <v>-1.839006438092E-3</v>
      </c>
      <c r="L19" s="6">
        <v>-2.2842104774399999E-3</v>
      </c>
      <c r="M19" s="6">
        <v>-1.8935589928840001E-3</v>
      </c>
      <c r="N19" s="8">
        <v>-2.1099618812180001E-3</v>
      </c>
      <c r="P19" s="5">
        <v>1.862251619994E-3</v>
      </c>
      <c r="Q19" s="6">
        <v>1.11338066010004E-5</v>
      </c>
      <c r="R19" s="6">
        <v>-1.3407297120289999E-3</v>
      </c>
      <c r="S19" s="6">
        <v>-2.2144067165790001E-3</v>
      </c>
      <c r="T19" s="6">
        <v>1.5887301174000001E-3</v>
      </c>
      <c r="U19" s="8">
        <v>-1.5578361059609999E-3</v>
      </c>
    </row>
    <row r="20" spans="1:21" x14ac:dyDescent="0.4">
      <c r="A20" s="15">
        <v>0</v>
      </c>
      <c r="B20" s="6">
        <v>0</v>
      </c>
      <c r="C20" s="6">
        <v>-1</v>
      </c>
      <c r="D20" s="7">
        <v>0</v>
      </c>
      <c r="E20" s="7">
        <v>0</v>
      </c>
      <c r="F20" s="16">
        <v>0</v>
      </c>
      <c r="I20" s="5">
        <v>-5.0967690897900002E-3</v>
      </c>
      <c r="J20" s="6">
        <v>-1.3407297120289999E-3</v>
      </c>
      <c r="K20" s="6">
        <v>2.354683232494E-3</v>
      </c>
      <c r="L20" s="6">
        <v>1.40400437627999E-4</v>
      </c>
      <c r="M20" s="6">
        <v>5.6763097218690004E-3</v>
      </c>
      <c r="N20" s="8">
        <v>2.2435665408789998E-3</v>
      </c>
      <c r="P20" s="5">
        <v>-3.3031001499240001E-3</v>
      </c>
      <c r="Q20" s="6">
        <v>-1.839006438092E-3</v>
      </c>
      <c r="R20" s="6">
        <v>2.354683232494E-3</v>
      </c>
      <c r="S20" s="6">
        <v>1.9846841536949999E-3</v>
      </c>
      <c r="T20" s="6">
        <v>-3.7585691619339999E-3</v>
      </c>
      <c r="U20" s="8">
        <v>6.5425544248299996E-4</v>
      </c>
    </row>
    <row r="21" spans="1:21" x14ac:dyDescent="0.4">
      <c r="A21" s="15">
        <v>0</v>
      </c>
      <c r="B21" s="6">
        <v>0</v>
      </c>
      <c r="C21" s="6">
        <v>0</v>
      </c>
      <c r="D21" s="6">
        <v>1</v>
      </c>
      <c r="E21" s="7">
        <v>0</v>
      </c>
      <c r="F21" s="16">
        <v>0</v>
      </c>
      <c r="I21" s="5">
        <v>-3.8813251846680002E-3</v>
      </c>
      <c r="J21" s="6">
        <v>-2.2144067165790001E-3</v>
      </c>
      <c r="K21" s="6">
        <v>1.9846841536949999E-3</v>
      </c>
      <c r="L21" s="6">
        <v>-1.4619158669999799E-5</v>
      </c>
      <c r="M21" s="6">
        <v>3.8826315801569998E-3</v>
      </c>
      <c r="N21" s="8">
        <v>4.9496011080800003E-3</v>
      </c>
      <c r="P21" s="5">
        <v>-2.264413005588E-3</v>
      </c>
      <c r="Q21" s="6">
        <v>-2.2842104774399999E-3</v>
      </c>
      <c r="R21" s="6">
        <v>1.40400437627999E-4</v>
      </c>
      <c r="S21" s="6">
        <v>-1.4619158669999799E-5</v>
      </c>
      <c r="T21" s="6">
        <v>-1.09897919892E-3</v>
      </c>
      <c r="U21" s="8">
        <v>-1.0490999319299999E-3</v>
      </c>
    </row>
    <row r="22" spans="1:21" x14ac:dyDescent="0.4">
      <c r="A22" s="15">
        <v>0</v>
      </c>
      <c r="B22" s="6">
        <v>0</v>
      </c>
      <c r="C22" s="6">
        <v>0</v>
      </c>
      <c r="D22" s="6">
        <v>0</v>
      </c>
      <c r="E22" s="6">
        <v>1</v>
      </c>
      <c r="F22" s="16">
        <v>0</v>
      </c>
      <c r="I22" s="5">
        <v>5.1978504152399999E-3</v>
      </c>
      <c r="J22" s="6">
        <v>1.5887301174000001E-3</v>
      </c>
      <c r="K22" s="6">
        <v>-3.7585691619339999E-3</v>
      </c>
      <c r="L22" s="6">
        <v>-1.09897919892E-3</v>
      </c>
      <c r="M22" s="6">
        <v>-8.3857774131779993E-3</v>
      </c>
      <c r="N22" s="8">
        <v>-6.4253802065999998E-4</v>
      </c>
      <c r="P22" s="5">
        <v>-3.2749922547930001E-3</v>
      </c>
      <c r="Q22" s="6">
        <v>-1.8935589928840001E-3</v>
      </c>
      <c r="R22" s="6">
        <v>5.6763097218690004E-3</v>
      </c>
      <c r="S22" s="6">
        <v>3.8826315801569998E-3</v>
      </c>
      <c r="T22" s="6">
        <v>-8.3857774131779993E-3</v>
      </c>
      <c r="U22" s="8">
        <v>1.3646904632969999E-3</v>
      </c>
    </row>
    <row r="23" spans="1:21" x14ac:dyDescent="0.4">
      <c r="A23" s="17">
        <v>0</v>
      </c>
      <c r="B23" s="10">
        <v>0</v>
      </c>
      <c r="C23" s="10">
        <v>0</v>
      </c>
      <c r="D23" s="18">
        <v>0</v>
      </c>
      <c r="E23" s="18">
        <v>0</v>
      </c>
      <c r="F23" s="11">
        <v>1</v>
      </c>
      <c r="I23" s="9">
        <v>-3.07813919694E-3</v>
      </c>
      <c r="J23" s="10">
        <v>-1.5578361059609999E-3</v>
      </c>
      <c r="K23" s="10">
        <v>6.5425544248299996E-4</v>
      </c>
      <c r="L23" s="10">
        <v>-1.0490999319299999E-3</v>
      </c>
      <c r="M23" s="10">
        <v>1.3646904632969999E-3</v>
      </c>
      <c r="N23" s="11">
        <v>1.9496486305039999E-3</v>
      </c>
      <c r="P23" s="9">
        <v>-3.6187957815670001E-3</v>
      </c>
      <c r="Q23" s="10">
        <v>-2.1099618812180001E-3</v>
      </c>
      <c r="R23" s="10">
        <v>2.2435665408789998E-3</v>
      </c>
      <c r="S23" s="10">
        <v>4.9496011080800003E-3</v>
      </c>
      <c r="T23" s="10">
        <v>-6.4253802065999998E-4</v>
      </c>
      <c r="U23" s="11">
        <v>1.9496486305039999E-3</v>
      </c>
    </row>
    <row r="25" spans="1:21" x14ac:dyDescent="0.4">
      <c r="I25" s="1" t="s">
        <v>29</v>
      </c>
      <c r="P25" s="1" t="s">
        <v>32</v>
      </c>
    </row>
    <row r="26" spans="1:21" x14ac:dyDescent="0.4">
      <c r="I26" s="2">
        <f t="array" ref="I26:N31">MMULT(MMULT(A18:F23,I2:N7),TRANSPOSE(A18:F23))</f>
        <v>5.2341286664340002E-3</v>
      </c>
      <c r="J26" s="3">
        <v>-1.862251619994E-3</v>
      </c>
      <c r="K26" s="3">
        <v>-3.3031001499240001E-3</v>
      </c>
      <c r="L26" s="3">
        <v>-2.264413005588E-3</v>
      </c>
      <c r="M26" s="3">
        <v>3.2749922547930001E-3</v>
      </c>
      <c r="N26" s="4">
        <v>-3.6187957815670001E-3</v>
      </c>
      <c r="P26" s="2">
        <f t="array" ref="P26:U31">TRANSPOSE(MMULT(MMULT(A2:F7,P10:U15),TRANSPOSE(A2:F7)))</f>
        <v>5.2341286664340002E-3</v>
      </c>
      <c r="Q26" s="3">
        <v>-1.862251619994E-3</v>
      </c>
      <c r="R26" s="3">
        <v>-3.3031001499240001E-3</v>
      </c>
      <c r="S26" s="3">
        <v>-2.264413005588E-3</v>
      </c>
      <c r="T26" s="3">
        <v>3.2749922547930001E-3</v>
      </c>
      <c r="U26" s="4">
        <v>-3.6187957815670001E-3</v>
      </c>
    </row>
    <row r="27" spans="1:21" x14ac:dyDescent="0.4">
      <c r="I27" s="5">
        <v>-2.622739411524E-3</v>
      </c>
      <c r="J27" s="6">
        <v>1.11338066010004E-5</v>
      </c>
      <c r="K27" s="6">
        <v>1.839006438092E-3</v>
      </c>
      <c r="L27" s="6">
        <v>2.2842104774399999E-3</v>
      </c>
      <c r="M27" s="6">
        <v>-1.8935589928840001E-3</v>
      </c>
      <c r="N27" s="8">
        <v>2.1099618812180001E-3</v>
      </c>
      <c r="P27" s="5">
        <v>-2.622739411524E-3</v>
      </c>
      <c r="Q27" s="6">
        <v>1.11338066010004E-5</v>
      </c>
      <c r="R27" s="6">
        <v>1.839006438092E-3</v>
      </c>
      <c r="S27" s="6">
        <v>2.2842104774399999E-3</v>
      </c>
      <c r="T27" s="6">
        <v>-1.8935589928840001E-3</v>
      </c>
      <c r="U27" s="8">
        <v>2.1099618812180001E-3</v>
      </c>
    </row>
    <row r="28" spans="1:21" x14ac:dyDescent="0.4">
      <c r="I28" s="5">
        <v>-5.0967690897900002E-3</v>
      </c>
      <c r="J28" s="6">
        <v>1.3407297120289999E-3</v>
      </c>
      <c r="K28" s="6">
        <v>2.354683232494E-3</v>
      </c>
      <c r="L28" s="6">
        <v>1.40400437627999E-4</v>
      </c>
      <c r="M28" s="6">
        <v>-5.6763097218690004E-3</v>
      </c>
      <c r="N28" s="8">
        <v>2.2435665408789998E-3</v>
      </c>
      <c r="P28" s="5">
        <v>-5.0967690897900002E-3</v>
      </c>
      <c r="Q28" s="6">
        <v>1.3407297120289999E-3</v>
      </c>
      <c r="R28" s="6">
        <v>2.354683232494E-3</v>
      </c>
      <c r="S28" s="6">
        <v>1.40400437627999E-4</v>
      </c>
      <c r="T28" s="6">
        <v>-5.6763097218690004E-3</v>
      </c>
      <c r="U28" s="8">
        <v>2.2435665408789998E-3</v>
      </c>
    </row>
    <row r="29" spans="1:21" x14ac:dyDescent="0.4">
      <c r="I29" s="5">
        <v>-3.8813251846680002E-3</v>
      </c>
      <c r="J29" s="6">
        <v>2.2144067165790001E-3</v>
      </c>
      <c r="K29" s="6">
        <v>1.9846841536949999E-3</v>
      </c>
      <c r="L29" s="6">
        <v>-1.4619158669999799E-5</v>
      </c>
      <c r="M29" s="6">
        <v>-3.8826315801569998E-3</v>
      </c>
      <c r="N29" s="8">
        <v>4.9496011080800003E-3</v>
      </c>
      <c r="P29" s="5">
        <v>-3.8813251846680002E-3</v>
      </c>
      <c r="Q29" s="6">
        <v>2.2144067165790001E-3</v>
      </c>
      <c r="R29" s="6">
        <v>1.9846841536949999E-3</v>
      </c>
      <c r="S29" s="6">
        <v>-1.4619158669999799E-5</v>
      </c>
      <c r="T29" s="6">
        <v>-3.8826315801569998E-3</v>
      </c>
      <c r="U29" s="8">
        <v>4.9496011080800003E-3</v>
      </c>
    </row>
    <row r="30" spans="1:21" x14ac:dyDescent="0.4">
      <c r="I30" s="5">
        <v>-5.1978504152399999E-3</v>
      </c>
      <c r="J30" s="6">
        <v>1.5887301174000001E-3</v>
      </c>
      <c r="K30" s="6">
        <v>3.7585691619339999E-3</v>
      </c>
      <c r="L30" s="6">
        <v>1.09897919892E-3</v>
      </c>
      <c r="M30" s="6">
        <v>-8.3857774131779993E-3</v>
      </c>
      <c r="N30" s="8">
        <v>6.4253802065999998E-4</v>
      </c>
      <c r="P30" s="5">
        <v>-5.1978504152399999E-3</v>
      </c>
      <c r="Q30" s="6">
        <v>1.5887301174000001E-3</v>
      </c>
      <c r="R30" s="6">
        <v>3.7585691619339999E-3</v>
      </c>
      <c r="S30" s="6">
        <v>1.09897919892E-3</v>
      </c>
      <c r="T30" s="6">
        <v>-8.3857774131779993E-3</v>
      </c>
      <c r="U30" s="8">
        <v>6.4253802065999998E-4</v>
      </c>
    </row>
    <row r="31" spans="1:21" x14ac:dyDescent="0.4">
      <c r="I31" s="9">
        <v>-3.07813919694E-3</v>
      </c>
      <c r="J31" s="10">
        <v>1.5578361059609999E-3</v>
      </c>
      <c r="K31" s="10">
        <v>6.5425544248299996E-4</v>
      </c>
      <c r="L31" s="10">
        <v>-1.0490999319299999E-3</v>
      </c>
      <c r="M31" s="10">
        <v>-1.3646904632969999E-3</v>
      </c>
      <c r="N31" s="11">
        <v>1.9496486305039999E-3</v>
      </c>
      <c r="P31" s="9">
        <v>-3.07813919694E-3</v>
      </c>
      <c r="Q31" s="10">
        <v>1.5578361059609999E-3</v>
      </c>
      <c r="R31" s="10">
        <v>6.5425544248299996E-4</v>
      </c>
      <c r="S31" s="10">
        <v>-1.0490999319299999E-3</v>
      </c>
      <c r="T31" s="10">
        <v>-1.3646904632969999E-3</v>
      </c>
      <c r="U31" s="11">
        <v>1.9496486305039999E-3</v>
      </c>
    </row>
  </sheetData>
  <phoneticPr fontId="4"/>
  <conditionalFormatting sqref="A2:F7 A1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:N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:F15 A18:F18 C19:F19 D20:F20 E21:F21 F22 D23:E23 A19:A23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:N1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0:U1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8:F2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8:N2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8:U2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6:N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26:U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逆矩阵计算</vt:lpstr>
      <vt:lpstr>矩阵变换计算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MProS220X_HJlab</cp:lastModifiedBy>
  <dcterms:created xsi:type="dcterms:W3CDTF">2015-06-05T18:19:00Z</dcterms:created>
  <dcterms:modified xsi:type="dcterms:W3CDTF">2023-04-07T07:58:58Z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87783EEA486849B1BAEFE34E06EBCC61</vt:lpwstr>
  </property>
  <property fmtid="{D5CDD505-2E9C-101B-9397-08002B2CF9AE}" pid="3" name="KSOProductBuildVer">
    <vt:lpwstr>2052-11.1.0.13703</vt:lpwstr>
  </property>
</Properties>
</file>