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uldeep\Desktop\New folder\"/>
    </mc:Choice>
  </mc:AlternateContent>
  <xr:revisionPtr revIDLastSave="0" documentId="13_ncr:1_{A3ABFDB8-C1CE-4732-AE52-80DFAF247DDF}" xr6:coauthVersionLast="47" xr6:coauthVersionMax="47" xr10:uidLastSave="{00000000-0000-0000-0000-000000000000}"/>
  <bookViews>
    <workbookView xWindow="-120" yWindow="-120" windowWidth="24240" windowHeight="13140" activeTab="2" xr2:uid="{00000000-000D-0000-FFFF-FFFF00000000}"/>
  </bookViews>
  <sheets>
    <sheet name="kick_ starter" sheetId="1" r:id="rId1"/>
    <sheet name="theater outcome based on launch" sheetId="9" r:id="rId2"/>
    <sheet name="outcome based on goal" sheetId="8" r:id="rId3"/>
    <sheet name="parent category statics" sheetId="2" r:id="rId4"/>
    <sheet name="subcategory statics" sheetId="4" r:id="rId5"/>
  </sheets>
  <calcPr calcId="191029"/>
  <pivotCaches>
    <pivotCache cacheId="0" r:id="rId6"/>
    <pivotCache cacheId="1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8" l="1"/>
  <c r="H3" i="8"/>
  <c r="H4" i="8"/>
  <c r="H5" i="8"/>
  <c r="H6" i="8"/>
  <c r="H7" i="8"/>
  <c r="H8" i="8"/>
  <c r="H9" i="8"/>
  <c r="H10" i="8"/>
  <c r="H11" i="8"/>
  <c r="H12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13" i="8"/>
  <c r="F4" i="8"/>
  <c r="F5" i="8"/>
  <c r="F6" i="8"/>
  <c r="F7" i="8"/>
  <c r="F8" i="8"/>
  <c r="F9" i="8"/>
  <c r="F10" i="8"/>
  <c r="F11" i="8"/>
  <c r="F12" i="8"/>
  <c r="F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2" i="8"/>
  <c r="D13" i="8"/>
  <c r="D12" i="8"/>
  <c r="D11" i="8"/>
  <c r="D10" i="8"/>
  <c r="D9" i="8"/>
  <c r="D8" i="8"/>
  <c r="D7" i="8"/>
  <c r="D6" i="8"/>
  <c r="D5" i="8"/>
  <c r="D4" i="8"/>
  <c r="D3" i="8"/>
  <c r="C12" i="8"/>
  <c r="C13" i="8"/>
  <c r="C11" i="8"/>
  <c r="C10" i="8"/>
  <c r="C9" i="8"/>
  <c r="C8" i="8"/>
  <c r="C7" i="8"/>
  <c r="C6" i="8"/>
  <c r="C5" i="8"/>
  <c r="C4" i="8"/>
  <c r="C3" i="8"/>
  <c r="B3" i="8"/>
  <c r="C2" i="8"/>
  <c r="B2" i="8"/>
  <c r="B13" i="8"/>
  <c r="B12" i="8"/>
  <c r="B11" i="8"/>
  <c r="B10" i="8"/>
  <c r="B9" i="8"/>
  <c r="B8" i="8"/>
  <c r="B7" i="8"/>
  <c r="B6" i="8"/>
  <c r="B5" i="8"/>
  <c r="B4" i="8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503" i="1"/>
  <c r="P50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059" i="1"/>
  <c r="U4060" i="1"/>
  <c r="U4061" i="1"/>
  <c r="U4056" i="1"/>
  <c r="U4057" i="1"/>
  <c r="U4058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31" i="1"/>
  <c r="U3032" i="1"/>
  <c r="U3033" i="1"/>
  <c r="U3034" i="1"/>
  <c r="U3028" i="1"/>
  <c r="U3029" i="1"/>
  <c r="U3030" i="1"/>
  <c r="U3021" i="1"/>
  <c r="U3022" i="1"/>
  <c r="U3023" i="1"/>
  <c r="U3024" i="1"/>
  <c r="U3025" i="1"/>
  <c r="U3026" i="1"/>
  <c r="U3027" i="1"/>
  <c r="U3017" i="1"/>
  <c r="U3018" i="1"/>
  <c r="U3019" i="1"/>
  <c r="U3020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69" i="1"/>
  <c r="U170" i="1"/>
  <c r="U171" i="1"/>
  <c r="U166" i="1"/>
  <c r="U167" i="1"/>
  <c r="U168" i="1"/>
  <c r="U163" i="1"/>
  <c r="U164" i="1"/>
  <c r="U165" i="1"/>
  <c r="U160" i="1"/>
  <c r="U161" i="1"/>
  <c r="U162" i="1"/>
  <c r="U157" i="1"/>
  <c r="U158" i="1"/>
  <c r="U159" i="1"/>
  <c r="U155" i="1"/>
  <c r="U156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6" i="1"/>
  <c r="U7" i="1"/>
  <c r="U8" i="1"/>
  <c r="U3" i="1"/>
  <c r="U4" i="1"/>
  <c r="U5" i="1"/>
  <c r="U2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7" i="1"/>
  <c r="T8" i="1"/>
  <c r="T9" i="1"/>
  <c r="T10" i="1"/>
  <c r="T3" i="1"/>
  <c r="T4" i="1"/>
  <c r="T5" i="1"/>
  <c r="T6" i="1"/>
  <c r="T2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8" i="1"/>
  <c r="S9" i="1"/>
  <c r="S10" i="1"/>
  <c r="S3" i="1"/>
  <c r="S4" i="1"/>
  <c r="S5" i="1"/>
  <c r="S6" i="1"/>
  <c r="S7" i="1"/>
  <c r="S2" i="1"/>
  <c r="P2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8" i="1"/>
  <c r="O9" i="1"/>
  <c r="O10" i="1"/>
  <c r="O3" i="1"/>
  <c r="O4" i="1"/>
  <c r="O5" i="1"/>
  <c r="O6" i="1"/>
  <c r="O7" i="1"/>
  <c r="O2" i="1"/>
</calcChain>
</file>

<file path=xl/sharedStrings.xml><?xml version="1.0" encoding="utf-8"?>
<sst xmlns="http://schemas.openxmlformats.org/spreadsheetml/2006/main" count="33047" uniqueCount="8400">
  <si>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</si>
  <si>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</si>
  <si>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</si>
  <si>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</si>
  <si>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</si>
  <si>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</si>
  <si>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</si>
  <si>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</si>
  <si>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</si>
  <si>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</si>
  <si>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</si>
  <si>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</si>
  <si>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</si>
  <si>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</si>
  <si>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</si>
  <si>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</si>
  <si>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</si>
  <si>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</si>
  <si>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</si>
  <si>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</si>
  <si>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</si>
  <si>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</si>
  <si>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</si>
  <si>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</si>
  <si>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</si>
  <si>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</si>
  <si>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</si>
  <si>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</si>
  <si>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</si>
  <si>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</si>
  <si>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</si>
  <si>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</si>
  <si>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</si>
  <si>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</si>
  <si>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</si>
  <si>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</si>
  <si>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</si>
  <si>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</si>
  <si>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</si>
  <si>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</si>
  <si>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</si>
  <si>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</si>
  <si>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</si>
  <si>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</si>
  <si>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</si>
  <si>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</si>
  <si>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</si>
  <si>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</si>
  <si>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</si>
  <si>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</si>
  <si>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</si>
  <si>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</si>
  <si>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</si>
  <si>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</si>
  <si>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</si>
  <si>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</si>
  <si>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</si>
  <si>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</si>
  <si>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</si>
  <si>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</si>
  <si>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</si>
  <si>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</si>
  <si>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</si>
  <si>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</si>
  <si>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</si>
  <si>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</si>
  <si>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</si>
  <si>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</si>
  <si>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</si>
  <si>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</si>
  <si>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</si>
  <si>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</si>
  <si>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</si>
  <si>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</si>
  <si>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</si>
  <si>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</si>
  <si>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</si>
  <si>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</si>
  <si>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</si>
  <si>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</si>
  <si>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</si>
  <si>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</si>
  <si>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</si>
  <si>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</si>
  <si>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</si>
  <si>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</si>
  <si>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</si>
  <si>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</si>
  <si>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</si>
  <si>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</si>
  <si>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</si>
  <si>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</si>
  <si>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</si>
  <si>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</si>
  <si>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</si>
  <si>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</si>
  <si>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</si>
  <si>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</si>
  <si>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</si>
  <si>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</si>
  <si>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</si>
  <si>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</si>
  <si>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</si>
  <si>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</si>
  <si>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</si>
  <si>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</si>
  <si>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</si>
  <si>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</si>
  <si>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</si>
  <si>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</si>
  <si>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</si>
  <si>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</si>
  <si>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</si>
  <si>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</si>
  <si>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</si>
  <si>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</si>
  <si>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</si>
  <si>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</si>
  <si>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</si>
  <si>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</si>
  <si>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</si>
  <si>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</si>
  <si>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</si>
  <si>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</si>
  <si>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</si>
  <si>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</si>
  <si>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</si>
  <si>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</si>
  <si>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</si>
  <si>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</si>
  <si>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</si>
  <si>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</si>
  <si>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</si>
  <si>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</si>
  <si>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</si>
  <si>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</si>
  <si>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</si>
  <si>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</si>
  <si>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</si>
  <si>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</si>
  <si>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</si>
  <si>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</si>
  <si>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</si>
  <si>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</si>
  <si>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</si>
  <si>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</si>
  <si>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</si>
  <si>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</si>
  <si>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</si>
  <si>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</si>
  <si>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</si>
  <si>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</si>
  <si>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</si>
  <si>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</si>
  <si>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</si>
  <si>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</si>
  <si>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</si>
  <si>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</si>
  <si>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</si>
  <si>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</si>
  <si>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</si>
  <si>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</si>
  <si>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</si>
  <si>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</si>
  <si>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</si>
  <si>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</si>
  <si>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</si>
  <si>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</si>
  <si>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</si>
  <si>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</si>
  <si>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</si>
  <si>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</si>
  <si>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</si>
  <si>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</si>
  <si>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</si>
  <si>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</si>
  <si>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</si>
  <si>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</si>
  <si>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</si>
  <si>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</si>
  <si>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</si>
  <si>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</si>
  <si>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</si>
  <si>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</si>
  <si>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</si>
  <si>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</si>
  <si>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</si>
  <si>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</si>
  <si>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</si>
  <si>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</si>
  <si>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</si>
  <si>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</si>
  <si>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</si>
  <si>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</si>
  <si>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</si>
  <si>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</si>
  <si>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</si>
  <si>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</si>
  <si>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</si>
  <si>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</si>
  <si>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</si>
  <si>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</si>
  <si>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</si>
  <si>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</si>
  <si>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</si>
  <si>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</si>
  <si>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</si>
  <si>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</si>
  <si>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</si>
  <si>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</si>
  <si>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</si>
  <si>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</si>
  <si>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</si>
  <si>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</si>
  <si>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</si>
  <si>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</si>
  <si>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</si>
  <si>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</si>
  <si>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</si>
  <si>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</si>
  <si>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</si>
  <si>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</si>
  <si>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</si>
  <si>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</si>
  <si>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</si>
  <si>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</si>
  <si>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</si>
  <si>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</si>
  <si>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</si>
  <si>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</si>
  <si>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</si>
  <si>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</si>
  <si>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</si>
  <si>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</si>
  <si>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</si>
  <si>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</si>
  <si>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</si>
  <si>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</si>
  <si>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</si>
  <si>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</si>
  <si>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</si>
  <si>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</si>
  <si>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</si>
  <si>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</si>
  <si>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</si>
  <si>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</si>
  <si>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</si>
  <si>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</si>
  <si>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</si>
  <si>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</si>
  <si>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</si>
  <si>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</si>
  <si>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</si>
  <si>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</si>
  <si>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</si>
  <si>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</si>
  <si>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</si>
  <si>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</si>
  <si>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</si>
  <si>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</si>
  <si>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</si>
  <si>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</si>
  <si>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</si>
  <si>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</si>
  <si>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</si>
  <si>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</si>
  <si>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</si>
  <si>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</si>
  <si>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</si>
  <si>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</si>
  <si>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</si>
  <si>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</si>
  <si>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</si>
  <si>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</si>
  <si>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</si>
  <si>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</si>
  <si>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</si>
  <si>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</si>
  <si>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</si>
  <si>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</si>
  <si>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</si>
  <si>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</si>
  <si>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</si>
  <si>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</si>
  <si>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</si>
  <si>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</si>
  <si>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</si>
  <si>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</si>
  <si>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</si>
  <si>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</si>
  <si>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</si>
  <si>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</si>
  <si>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</si>
  <si>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</si>
  <si>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</si>
  <si>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</si>
  <si>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</si>
  <si>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</si>
  <si>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</si>
  <si>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</si>
  <si>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</si>
  <si>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</si>
  <si>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</si>
  <si>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</si>
  <si>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</si>
  <si>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</si>
  <si>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</si>
  <si>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</si>
  <si>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</si>
  <si>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</si>
  <si>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</si>
  <si>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</si>
  <si>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</si>
  <si>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</si>
  <si>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</si>
  <si>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</si>
  <si>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</si>
  <si>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</si>
  <si>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</si>
  <si>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</si>
  <si>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</si>
  <si>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</si>
  <si>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</si>
  <si>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</si>
  <si>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</si>
  <si>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</si>
  <si>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</si>
  <si>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</si>
  <si>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</si>
  <si>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</si>
  <si>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</si>
  <si>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</si>
  <si>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</si>
  <si>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</si>
  <si>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</si>
  <si>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</si>
  <si>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</si>
  <si>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</si>
  <si>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</si>
  <si>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</si>
  <si>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</si>
  <si>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</si>
  <si>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</si>
  <si>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</si>
  <si>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</si>
  <si>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</si>
  <si>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</si>
  <si>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</si>
  <si>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</si>
  <si>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</si>
  <si>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</si>
  <si>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</si>
  <si>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</si>
  <si>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</si>
  <si>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</si>
  <si>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</si>
  <si>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</si>
  <si>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</si>
  <si>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</si>
  <si>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</si>
  <si>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</si>
  <si>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</si>
  <si>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</si>
  <si>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</si>
  <si>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</si>
  <si>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</si>
  <si>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</si>
  <si>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</si>
  <si>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</si>
  <si>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</si>
  <si>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</si>
  <si>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</si>
  <si>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</si>
  <si>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</si>
  <si>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</si>
  <si>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</si>
  <si>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</si>
  <si>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</si>
  <si>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</si>
  <si>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</si>
  <si>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</si>
  <si>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</si>
  <si>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</si>
  <si>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</si>
  <si>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</si>
  <si>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</si>
  <si>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</si>
  <si>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</si>
  <si>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</si>
  <si>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</si>
  <si>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</si>
  <si>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</si>
  <si>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</si>
  <si>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</si>
  <si>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</si>
  <si>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</si>
  <si>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</si>
  <si>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</si>
  <si>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</si>
  <si>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</si>
  <si>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</si>
  <si>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</si>
  <si>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</si>
  <si>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</si>
  <si>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</si>
  <si>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</si>
  <si>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</si>
  <si>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</si>
  <si>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</si>
  <si>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</si>
  <si>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</si>
  <si>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</si>
  <si>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</si>
  <si>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</si>
  <si>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</si>
  <si>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</si>
  <si>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</si>
  <si>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</si>
  <si>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</si>
  <si>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</si>
  <si>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</si>
  <si>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</si>
  <si>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</si>
  <si>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</si>
  <si>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</si>
  <si>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</si>
  <si>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</si>
  <si>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</si>
  <si>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</si>
  <si>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</si>
  <si>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</si>
  <si>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</si>
  <si>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</si>
  <si>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</si>
  <si>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</si>
  <si>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</si>
  <si>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</si>
  <si>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</si>
  <si>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</si>
  <si>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</si>
  <si>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</si>
  <si>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</si>
  <si>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</si>
  <si>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</si>
  <si>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</si>
  <si>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</si>
  <si>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</si>
  <si>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</si>
  <si>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</si>
  <si>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</si>
  <si>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</si>
  <si>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</si>
  <si>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</si>
  <si>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</si>
  <si>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</si>
  <si>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</si>
  <si>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</si>
  <si>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</si>
  <si>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</si>
  <si>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</si>
  <si>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</si>
  <si>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</si>
  <si>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</si>
  <si>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</si>
  <si>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</si>
  <si>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</si>
  <si>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</si>
  <si>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</si>
  <si>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</si>
  <si>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</si>
  <si>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</si>
  <si>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</si>
  <si>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</si>
  <si>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</si>
  <si>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</si>
  <si>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</si>
  <si>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</si>
  <si>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</si>
  <si>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</si>
  <si>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</si>
  <si>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</si>
  <si>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</si>
  <si>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</si>
  <si>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</si>
  <si>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</si>
  <si>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</si>
  <si>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</si>
  <si>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</si>
  <si>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</si>
  <si>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</si>
  <si>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</si>
  <si>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</si>
  <si>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</si>
  <si>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</si>
  <si>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</si>
  <si>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</si>
  <si>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</si>
  <si>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</si>
  <si>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</si>
  <si>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</si>
  <si>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</si>
  <si>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</si>
  <si>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</si>
  <si>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</si>
  <si>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</si>
  <si>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</si>
  <si>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</si>
  <si>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</si>
  <si>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</si>
  <si>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</si>
  <si>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</si>
  <si>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</si>
  <si>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</si>
  <si>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</si>
  <si>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</si>
  <si>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</si>
  <si>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</si>
  <si>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</si>
  <si>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</si>
  <si>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</si>
  <si>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</si>
  <si>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</si>
  <si>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</si>
  <si>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</si>
  <si>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</si>
  <si>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</si>
  <si>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</si>
  <si>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</si>
  <si>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</si>
  <si>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</si>
  <si>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</si>
  <si>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</si>
  <si>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</si>
  <si>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</si>
  <si>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</si>
  <si>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</si>
  <si>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</si>
  <si>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</si>
  <si>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</si>
  <si>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</si>
  <si>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</si>
  <si>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</si>
  <si>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</si>
  <si>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</si>
  <si>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</si>
  <si>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</si>
  <si>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</si>
  <si>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</si>
  <si>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</si>
  <si>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</si>
  <si>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</si>
  <si>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</si>
  <si>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</si>
  <si>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</si>
  <si>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</si>
  <si>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</si>
  <si>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</si>
  <si>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</si>
  <si>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</si>
  <si>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</si>
  <si>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</si>
  <si>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</si>
  <si>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</si>
  <si>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</si>
  <si>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</si>
  <si>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</si>
  <si>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</si>
  <si>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</si>
  <si>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</si>
  <si>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</si>
  <si>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</si>
  <si>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</si>
  <si>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</si>
  <si>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</si>
  <si>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</si>
  <si>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</si>
  <si>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</si>
  <si>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</si>
  <si>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</si>
  <si>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</si>
  <si>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</si>
  <si>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</si>
  <si>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</si>
  <si>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</si>
  <si>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</si>
  <si>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</si>
  <si>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</si>
  <si>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</si>
  <si>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</si>
  <si>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</si>
  <si>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</si>
  <si>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</si>
  <si>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</si>
  <si>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</si>
  <si>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</si>
  <si>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</si>
  <si>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</si>
  <si>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</si>
  <si>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</si>
  <si>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</si>
  <si>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</si>
  <si>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</si>
  <si>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</si>
  <si>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</si>
  <si>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</si>
  <si>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</si>
  <si>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</si>
  <si>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</si>
  <si>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</si>
  <si>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</si>
  <si>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</si>
  <si>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</si>
  <si>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</si>
  <si>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</si>
  <si>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</si>
  <si>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</si>
  <si>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</si>
  <si>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</si>
  <si>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</si>
  <si>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</si>
  <si>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</si>
  <si>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</si>
  <si>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</si>
  <si>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</si>
  <si>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</si>
  <si>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</si>
  <si>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</si>
  <si>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</si>
  <si>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</si>
  <si>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</si>
  <si>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</si>
  <si>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</si>
  <si>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</si>
  <si>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</si>
  <si>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</si>
  <si>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</si>
  <si>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</si>
  <si>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</si>
  <si>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</si>
  <si>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</si>
  <si>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</si>
  <si>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</si>
  <si>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</si>
  <si>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</si>
  <si>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</si>
  <si>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</si>
  <si>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</si>
  <si>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</si>
  <si>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</si>
  <si>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</si>
  <si>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</si>
  <si>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</si>
  <si>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</si>
  <si>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</si>
  <si>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</si>
  <si>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</si>
  <si>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</si>
  <si>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</si>
  <si>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</si>
  <si>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</si>
  <si>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</si>
  <si>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</si>
  <si>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</si>
  <si>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</si>
  <si>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</si>
  <si>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</si>
  <si>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</si>
  <si>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</si>
  <si>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</si>
  <si>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</si>
  <si>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</si>
  <si>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</si>
  <si>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</si>
  <si>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</si>
  <si>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</si>
  <si>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</si>
  <si>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</si>
  <si>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</si>
  <si>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</si>
  <si>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</si>
  <si>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</si>
  <si>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</si>
  <si>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</si>
  <si>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</si>
  <si>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</si>
  <si>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</si>
  <si>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</si>
  <si>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</si>
  <si>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</si>
  <si>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</si>
  <si>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</si>
  <si>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</si>
  <si>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</si>
  <si>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</si>
  <si>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</si>
  <si>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</si>
  <si>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</si>
  <si>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</si>
  <si>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</si>
  <si>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</si>
  <si>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</si>
  <si>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</si>
  <si>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</si>
  <si>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</si>
  <si>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</si>
  <si>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</si>
  <si>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</si>
  <si>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</si>
  <si>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</si>
  <si>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</si>
  <si>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</si>
  <si>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</si>
  <si>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</si>
  <si>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</si>
  <si>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</si>
  <si>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</si>
  <si>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</si>
  <si>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</si>
  <si>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</si>
  <si>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</si>
  <si>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</si>
  <si>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</si>
  <si>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</si>
  <si>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</si>
  <si>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</si>
  <si>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</si>
  <si>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</si>
  <si>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</si>
  <si>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</si>
  <si>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</si>
  <si>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</si>
  <si>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</si>
  <si>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</si>
  <si>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</si>
  <si>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</si>
  <si>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</si>
  <si>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</si>
  <si>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</si>
  <si>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</si>
  <si>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</si>
  <si>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</si>
  <si>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</si>
  <si>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</si>
  <si>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</si>
  <si>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</si>
  <si>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</si>
  <si>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</si>
  <si>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</si>
  <si>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</si>
  <si>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</si>
  <si>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</si>
  <si>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</si>
  <si>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</si>
  <si>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</si>
  <si>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</si>
  <si>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</si>
  <si>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</si>
  <si>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</si>
  <si>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</si>
  <si>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</si>
  <si>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</si>
  <si>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</si>
  <si>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</si>
  <si>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</si>
  <si>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</si>
  <si>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</si>
  <si>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</si>
  <si>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</si>
  <si>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</si>
  <si>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</si>
  <si>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</si>
  <si>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</si>
  <si>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</si>
  <si>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</si>
  <si>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</si>
  <si>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</si>
  <si>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</si>
  <si>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</si>
  <si>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</si>
  <si>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</si>
  <si>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</si>
  <si>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</si>
  <si>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</si>
  <si>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</si>
  <si>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</si>
  <si>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</si>
  <si>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</si>
  <si>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</si>
  <si>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</si>
  <si>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</si>
  <si>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</si>
  <si>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</si>
  <si>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</si>
  <si>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</si>
  <si>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</si>
  <si>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</si>
  <si>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</si>
  <si>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</si>
  <si>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</si>
  <si>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</si>
  <si>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</si>
  <si>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</si>
  <si>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</si>
  <si>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</si>
  <si>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</si>
  <si>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</si>
  <si>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</si>
  <si>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</si>
  <si>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</si>
  <si>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</si>
  <si>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</si>
  <si>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</si>
  <si>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</si>
  <si>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</si>
  <si>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</si>
  <si>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</si>
  <si>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</si>
  <si>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</si>
  <si>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</si>
  <si>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</si>
  <si>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</si>
  <si>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</si>
  <si>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</si>
  <si>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</si>
  <si>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</si>
  <si>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</si>
  <si>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</si>
  <si>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</si>
  <si>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</si>
  <si>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</si>
  <si>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</si>
  <si>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</si>
  <si>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</si>
  <si>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</si>
  <si>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</si>
  <si>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</si>
  <si>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</si>
  <si>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</si>
  <si>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</si>
  <si>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</si>
  <si>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</si>
  <si>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</si>
  <si>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</si>
  <si>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</si>
  <si>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</si>
  <si>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</si>
  <si>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</si>
  <si>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</si>
  <si>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</si>
  <si>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</si>
  <si>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</si>
  <si>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</si>
  <si>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</si>
  <si>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</si>
  <si>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</si>
  <si>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</si>
  <si>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</si>
  <si>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</si>
  <si>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</si>
  <si>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</si>
  <si>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</si>
  <si>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</si>
  <si>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</si>
  <si>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</si>
  <si>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</si>
  <si>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</si>
  <si>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</si>
  <si>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</si>
  <si>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</si>
  <si>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</si>
  <si>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</si>
  <si>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</si>
  <si>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</si>
  <si>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</si>
  <si>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</si>
  <si>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</si>
  <si>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</si>
  <si>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</si>
  <si>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</si>
  <si>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</si>
  <si>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</si>
  <si>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</si>
  <si>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</si>
  <si>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</si>
  <si>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</si>
  <si>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</si>
  <si>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</si>
  <si>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</si>
  <si>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</si>
  <si>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</si>
  <si>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</si>
  <si>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</si>
  <si>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</si>
  <si>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</si>
  <si>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</si>
  <si>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</si>
  <si>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</si>
  <si>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</si>
  <si>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</si>
  <si>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</si>
  <si>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</si>
  <si>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</si>
  <si>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</si>
  <si>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</si>
  <si>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</si>
  <si>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</si>
  <si>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</si>
  <si>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</si>
  <si>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</si>
  <si>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</si>
  <si>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</si>
  <si>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</si>
  <si>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</si>
  <si>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</si>
  <si>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</si>
  <si>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</si>
  <si>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</si>
  <si>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</si>
  <si>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</si>
  <si>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</si>
  <si>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</si>
  <si>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</si>
  <si>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</si>
  <si>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</si>
  <si>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</si>
  <si>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</si>
  <si>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</si>
  <si>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</si>
  <si>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</si>
  <si>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</si>
  <si>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</si>
  <si>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</si>
  <si>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</si>
  <si>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</si>
  <si>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</si>
  <si>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</si>
  <si>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</si>
  <si>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</si>
  <si>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</si>
  <si>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</si>
  <si>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</si>
  <si>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</si>
  <si>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</si>
  <si>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</si>
  <si>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</si>
  <si>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</si>
  <si>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</si>
  <si>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</si>
  <si>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</si>
  <si>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</si>
  <si>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</si>
  <si>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</si>
  <si>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</si>
  <si>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</si>
  <si>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</si>
  <si>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</si>
  <si>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</si>
  <si>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</si>
  <si>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</si>
  <si>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</si>
  <si>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</si>
  <si>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</si>
  <si>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</si>
  <si>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</si>
  <si>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</si>
  <si>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</si>
  <si>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</si>
  <si>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</si>
  <si>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</si>
  <si>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</si>
  <si>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</si>
  <si>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</si>
  <si>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</si>
  <si>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</si>
  <si>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</si>
  <si>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</si>
  <si>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</si>
  <si>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</si>
  <si>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</si>
  <si>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</si>
  <si>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</si>
  <si>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</si>
  <si>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</si>
  <si>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</si>
  <si>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</si>
  <si>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</si>
  <si>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</si>
  <si>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</si>
  <si>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</si>
  <si>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</si>
  <si>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</si>
  <si>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</si>
  <si>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</si>
  <si>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</si>
  <si>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</si>
  <si>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</si>
  <si>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</si>
  <si>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</si>
  <si>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</si>
  <si>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</si>
  <si>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</si>
  <si>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</si>
  <si>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</si>
  <si>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</si>
  <si>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</si>
  <si>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</si>
  <si>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</si>
  <si>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</si>
  <si>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</si>
  <si>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</si>
  <si>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</si>
  <si>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</si>
  <si>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</si>
  <si>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</si>
  <si>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</si>
  <si>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</si>
  <si>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</si>
  <si>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</si>
  <si>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</si>
  <si>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</si>
  <si>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</si>
  <si>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</si>
  <si>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</si>
  <si>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</si>
  <si>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</si>
  <si>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</si>
  <si>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</si>
  <si>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</si>
  <si>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</si>
  <si>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</si>
  <si>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</si>
  <si>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</si>
  <si>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</si>
  <si>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</si>
  <si>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</si>
  <si>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</si>
  <si>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</si>
  <si>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</si>
  <si>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</si>
  <si>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</si>
  <si>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</si>
  <si>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</si>
  <si>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</si>
  <si>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</si>
  <si>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</si>
  <si>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</si>
  <si>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</si>
  <si>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</si>
  <si>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</si>
  <si>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</si>
  <si>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</si>
  <si>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</si>
  <si>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</si>
  <si>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</si>
  <si>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</si>
  <si>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</si>
  <si>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</si>
  <si>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</si>
  <si>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</si>
  <si>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</si>
  <si>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</si>
  <si>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</si>
  <si>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</si>
  <si>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</si>
  <si>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</si>
  <si>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</si>
  <si>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</si>
  <si>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</si>
  <si>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</si>
  <si>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</si>
  <si>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</si>
  <si>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</si>
  <si>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</si>
  <si>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</si>
  <si>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</si>
  <si>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</si>
  <si>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</si>
  <si>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</si>
  <si>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</si>
  <si>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</si>
  <si>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</si>
  <si>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</si>
  <si>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</si>
  <si>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</si>
  <si>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</si>
  <si>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</si>
  <si>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</si>
  <si>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</si>
  <si>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</si>
  <si>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</si>
  <si>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</si>
  <si>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</si>
  <si>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</si>
  <si>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</si>
  <si>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</si>
  <si>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</si>
  <si>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</si>
  <si>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</si>
  <si>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</si>
  <si>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</si>
  <si>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</si>
  <si>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</si>
  <si>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</si>
  <si>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</si>
  <si>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</si>
  <si>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</si>
  <si>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</si>
  <si>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</si>
  <si>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</si>
  <si>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</si>
  <si>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</si>
  <si>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</si>
  <si>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</si>
  <si>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</si>
  <si>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</si>
  <si>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</si>
  <si>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</si>
  <si>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</si>
  <si>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</si>
  <si>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</si>
  <si>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</si>
  <si>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</si>
  <si>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</si>
  <si>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</si>
  <si>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</si>
  <si>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</si>
  <si>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</si>
  <si>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</si>
  <si>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</si>
  <si>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</si>
  <si>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</si>
  <si>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</si>
  <si>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</si>
  <si>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</si>
  <si>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</si>
  <si>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</si>
  <si>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</si>
  <si>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</si>
  <si>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</si>
  <si>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</si>
  <si>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</si>
  <si>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</si>
  <si>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</si>
  <si>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</si>
  <si>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</si>
  <si>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</si>
  <si>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</si>
  <si>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</si>
  <si>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</si>
  <si>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</si>
  <si>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</si>
  <si>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</si>
  <si>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</si>
  <si>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</si>
  <si>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</si>
  <si>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</si>
  <si>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</si>
  <si>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</si>
  <si>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</si>
  <si>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</si>
  <si>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</si>
  <si>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</si>
  <si>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</si>
  <si>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</si>
  <si>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</si>
  <si>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</si>
  <si>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</si>
  <si>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</si>
  <si>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</si>
  <si>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</si>
  <si>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</si>
  <si>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</si>
  <si>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</si>
  <si>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</si>
  <si>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</si>
  <si>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</si>
  <si>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</si>
  <si>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</si>
  <si>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</si>
  <si>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</si>
  <si>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</si>
  <si>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</si>
  <si>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</si>
  <si>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</si>
  <si>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</si>
  <si>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</si>
  <si>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</si>
  <si>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</si>
  <si>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</si>
  <si>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</si>
  <si>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</si>
  <si>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</si>
  <si>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</si>
  <si>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</si>
  <si>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</si>
  <si>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</si>
  <si>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</si>
  <si>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</si>
  <si>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</si>
  <si>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</si>
  <si>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</si>
  <si>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</si>
  <si>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</si>
  <si>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</si>
  <si>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</si>
  <si>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</si>
  <si>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</si>
  <si>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</si>
  <si>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</si>
  <si>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</si>
  <si>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</si>
  <si>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</si>
  <si>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</si>
  <si>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</si>
  <si>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</si>
  <si>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</si>
  <si>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</si>
  <si>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</si>
  <si>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</si>
  <si>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</si>
  <si>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</si>
  <si>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</si>
  <si>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</si>
  <si>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</si>
  <si>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</si>
  <si>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</si>
  <si>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</si>
  <si>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</si>
  <si>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</si>
  <si>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</si>
  <si>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</si>
  <si>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</si>
  <si>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</si>
  <si>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</si>
  <si>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</si>
  <si>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</si>
  <si>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</si>
  <si>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</si>
  <si>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</si>
  <si>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</si>
  <si>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</si>
  <si>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</si>
  <si>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</si>
  <si>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</si>
  <si>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</si>
  <si>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</si>
  <si>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</si>
  <si>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</si>
  <si>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</si>
  <si>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</si>
  <si>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</si>
  <si>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</si>
  <si>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</si>
  <si>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</si>
  <si>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</si>
  <si>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</si>
  <si>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</si>
  <si>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</si>
  <si>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</si>
  <si>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</si>
  <si>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</si>
  <si>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</si>
  <si>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</si>
  <si>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</si>
  <si>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</si>
  <si>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</si>
  <si>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</si>
  <si>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</si>
  <si>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</si>
  <si>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</si>
  <si>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</si>
  <si>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</si>
  <si>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</si>
  <si>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</si>
  <si>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</si>
  <si>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</si>
  <si>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</si>
  <si>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</si>
  <si>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</si>
  <si>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</si>
  <si>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</si>
  <si>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</si>
  <si>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</si>
  <si>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</si>
  <si>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</si>
  <si>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</si>
  <si>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</si>
  <si>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</si>
  <si>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</si>
  <si>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</si>
  <si>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</si>
  <si>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</si>
  <si>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</si>
  <si>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</si>
  <si>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</si>
  <si>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</si>
  <si>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</si>
  <si>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</si>
  <si>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</si>
  <si>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</si>
  <si>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</si>
  <si>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</si>
  <si>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</si>
  <si>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</si>
  <si>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</si>
  <si>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</si>
  <si>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</si>
  <si>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</si>
  <si>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</si>
  <si>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</si>
  <si>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</si>
  <si>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</si>
  <si>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</si>
  <si>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</si>
  <si>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</si>
  <si>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</si>
  <si>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</si>
  <si>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</si>
  <si>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</si>
  <si>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</si>
  <si>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</si>
  <si>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</si>
  <si>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</si>
  <si>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</si>
  <si>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</si>
  <si>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</si>
  <si>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</si>
  <si>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</si>
  <si>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</si>
  <si>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</si>
  <si>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</si>
  <si>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</si>
  <si>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</si>
  <si>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</si>
  <si>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</si>
  <si>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</si>
  <si>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</si>
  <si>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</si>
  <si>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</si>
  <si>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</si>
  <si>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</si>
  <si>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</si>
  <si>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</si>
  <si>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</si>
  <si>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</si>
  <si>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</si>
  <si>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</si>
  <si>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</si>
  <si>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</si>
  <si>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</si>
  <si>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</si>
  <si>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</si>
  <si>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</si>
  <si>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</si>
  <si>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</si>
  <si>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</si>
  <si>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</si>
  <si>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</si>
  <si>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</si>
  <si>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</si>
  <si>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</si>
  <si>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</si>
  <si>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</si>
  <si>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</si>
  <si>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</si>
  <si>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</si>
  <si>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</si>
  <si>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</si>
  <si>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</si>
  <si>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</si>
  <si>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</si>
  <si>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</si>
  <si>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</si>
  <si>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</si>
  <si>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</si>
  <si>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</si>
  <si>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</si>
  <si>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</si>
  <si>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</si>
  <si>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</si>
  <si>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</si>
  <si>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</si>
  <si>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</si>
  <si>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</si>
  <si>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</si>
  <si>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</si>
  <si>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</si>
  <si>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</si>
  <si>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</si>
  <si>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</si>
  <si>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</si>
  <si>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</si>
  <si>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</si>
  <si>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</si>
  <si>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</si>
  <si>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</si>
  <si>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</si>
  <si>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</si>
  <si>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</si>
  <si>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</si>
  <si>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</si>
  <si>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</si>
  <si>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</si>
  <si>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</si>
  <si>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</si>
  <si>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</si>
  <si>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</si>
  <si>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</si>
  <si>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</si>
  <si>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</si>
  <si>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</si>
  <si>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</si>
  <si>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</si>
  <si>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</si>
  <si>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</si>
  <si>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</si>
  <si>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</si>
  <si>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</si>
  <si>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</si>
  <si>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</si>
  <si>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</si>
  <si>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</si>
  <si>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</si>
  <si>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</si>
  <si>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</si>
  <si>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</si>
  <si>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</si>
  <si>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</si>
  <si>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</si>
  <si>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</si>
  <si>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</si>
  <si>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</si>
  <si>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</si>
  <si>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</si>
  <si>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</si>
  <si>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</si>
  <si>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</si>
  <si>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</si>
  <si>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</si>
  <si>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</si>
  <si>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</si>
  <si>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</si>
  <si>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</si>
  <si>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</si>
  <si>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</si>
  <si>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</si>
  <si>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</si>
  <si>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</si>
  <si>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</si>
  <si>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</si>
  <si>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</si>
  <si>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</si>
  <si>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</si>
  <si>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</si>
  <si>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</si>
  <si>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</si>
  <si>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</si>
  <si>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</si>
  <si>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</si>
  <si>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</si>
  <si>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</si>
  <si>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</si>
  <si>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</si>
  <si>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</si>
  <si>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</si>
  <si>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</si>
  <si>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</si>
  <si>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</si>
  <si>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</si>
  <si>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</si>
  <si>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</si>
  <si>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</si>
  <si>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</si>
  <si>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</si>
  <si>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</si>
  <si>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</si>
  <si>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</si>
  <si>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</si>
  <si>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</si>
  <si>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</si>
  <si>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</si>
  <si>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</si>
  <si>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</si>
  <si>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</si>
  <si>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</si>
  <si>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</si>
  <si>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</si>
  <si>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</si>
  <si>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</si>
  <si>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</si>
  <si>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</si>
  <si>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</si>
  <si>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</si>
  <si>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</si>
  <si>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</si>
  <si>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</si>
  <si>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</si>
  <si>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</si>
  <si>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</si>
  <si>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</si>
  <si>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</si>
  <si>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</si>
  <si>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</si>
  <si>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</si>
  <si>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</si>
  <si>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</si>
  <si>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</si>
  <si>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</si>
  <si>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</si>
  <si>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</si>
  <si>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</si>
  <si>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</si>
  <si>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</si>
  <si>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</si>
  <si>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</si>
  <si>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</si>
  <si>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</si>
  <si>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</si>
  <si>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</si>
  <si>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</si>
  <si>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</si>
  <si>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</si>
  <si>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</si>
  <si>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</si>
  <si>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</si>
  <si>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</si>
  <si>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</si>
  <si>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</si>
  <si>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</si>
  <si>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</si>
  <si>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</si>
  <si>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</si>
  <si>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</si>
  <si>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</si>
  <si>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</si>
  <si>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</si>
  <si>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</si>
  <si>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</si>
  <si>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</si>
  <si>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</si>
  <si>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</si>
  <si>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</si>
  <si>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</si>
  <si>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</si>
  <si>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</si>
  <si>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</si>
  <si>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</si>
  <si>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</si>
  <si>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</si>
  <si>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</si>
  <si>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</si>
  <si>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</si>
  <si>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</si>
  <si>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</si>
  <si>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</si>
  <si>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</si>
  <si>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</si>
  <si>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</si>
  <si>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</si>
  <si>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</si>
  <si>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</si>
  <si>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</si>
  <si>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</si>
  <si>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</si>
  <si>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</si>
  <si>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</si>
  <si>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</si>
  <si>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</si>
  <si>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</si>
  <si>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</si>
  <si>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</si>
  <si>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</si>
  <si>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</si>
  <si>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</si>
  <si>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</si>
  <si>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</si>
  <si>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</si>
  <si>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</si>
  <si>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</si>
  <si>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</si>
  <si>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</si>
  <si>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</si>
  <si>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</si>
  <si>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</si>
  <si>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</si>
  <si>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</si>
  <si>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</si>
  <si>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</si>
  <si>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</si>
  <si>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</si>
  <si>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</si>
  <si>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</si>
  <si>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</si>
  <si>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</si>
  <si>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</si>
  <si>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</si>
  <si>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</si>
  <si>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</si>
  <si>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</si>
  <si>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</si>
  <si>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</si>
  <si>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</si>
  <si>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</si>
  <si>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</si>
  <si>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</si>
  <si>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</si>
  <si>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</si>
  <si>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</si>
  <si>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</si>
  <si>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</si>
  <si>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</si>
  <si>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</si>
  <si>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</si>
  <si>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</si>
  <si>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</si>
  <si>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</si>
  <si>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</si>
  <si>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</si>
  <si>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</si>
  <si>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</si>
  <si>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</si>
  <si>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</si>
  <si>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</si>
  <si>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</si>
  <si>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</si>
  <si>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</si>
  <si>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</si>
  <si>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</si>
  <si>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</si>
  <si>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</si>
  <si>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</si>
  <si>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</si>
  <si>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</si>
  <si>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</si>
  <si>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</si>
  <si>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</si>
  <si>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</si>
  <si>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</si>
  <si>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</si>
  <si>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</si>
  <si>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</si>
  <si>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</si>
  <si>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</si>
  <si>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</si>
  <si>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</si>
  <si>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</si>
  <si>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</si>
  <si>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</si>
  <si>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</si>
  <si>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</si>
  <si>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</si>
  <si>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</si>
  <si>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</si>
  <si>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</si>
  <si>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</si>
  <si>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</si>
  <si>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</si>
  <si>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</si>
  <si>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</si>
  <si>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</si>
  <si>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</si>
  <si>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</si>
  <si>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</si>
  <si>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</si>
  <si>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</si>
  <si>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</si>
  <si>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</si>
  <si>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</si>
  <si>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</si>
  <si>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</si>
  <si>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</si>
  <si>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</si>
  <si>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</si>
  <si>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</si>
  <si>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</si>
  <si>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</si>
  <si>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</si>
  <si>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</si>
  <si>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</si>
  <si>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</si>
  <si>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</si>
  <si>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</si>
  <si>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</si>
  <si>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</si>
  <si>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</si>
  <si>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</si>
  <si>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</si>
  <si>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</si>
  <si>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</si>
  <si>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</si>
  <si>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</si>
  <si>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</si>
  <si>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</si>
  <si>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</si>
  <si>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</si>
  <si>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</si>
  <si>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</si>
  <si>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</si>
  <si>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</si>
  <si>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</si>
  <si>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</si>
  <si>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</si>
  <si>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</si>
  <si>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</si>
  <si>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</si>
  <si>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</si>
  <si>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</si>
  <si>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</si>
  <si>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</si>
  <si>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</si>
  <si>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</si>
  <si>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</si>
  <si>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</si>
  <si>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</si>
  <si>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</si>
  <si>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</si>
  <si>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</si>
  <si>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</si>
  <si>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</si>
  <si>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</si>
  <si>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</si>
  <si>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</si>
  <si>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</si>
  <si>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</si>
  <si>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</si>
  <si>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</si>
  <si>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</si>
  <si>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</si>
  <si>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</si>
  <si>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</si>
  <si>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</si>
  <si>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</si>
  <si>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</si>
  <si>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</si>
  <si>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</si>
  <si>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</si>
  <si>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</si>
  <si>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</si>
  <si>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</si>
  <si>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</si>
  <si>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</si>
  <si>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</si>
  <si>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</si>
  <si>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</si>
  <si>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</si>
  <si>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</si>
  <si>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</si>
  <si>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</si>
  <si>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</si>
  <si>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</si>
  <si>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</si>
  <si>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</si>
  <si>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</si>
  <si>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</si>
  <si>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</si>
  <si>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</si>
  <si>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</si>
  <si>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</si>
  <si>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</si>
  <si>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</si>
  <si>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</si>
  <si>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</si>
  <si>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</si>
  <si>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</si>
  <si>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</si>
  <si>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</si>
  <si>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</si>
  <si>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</si>
  <si>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</si>
  <si>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</si>
  <si>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</si>
  <si>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</si>
  <si>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</si>
  <si>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</si>
  <si>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</si>
  <si>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</si>
  <si>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</si>
  <si>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</si>
  <si>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</si>
  <si>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</si>
  <si>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</si>
  <si>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</si>
  <si>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</si>
  <si>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</si>
  <si>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</si>
  <si>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</si>
  <si>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</si>
  <si>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</si>
  <si>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</si>
  <si>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</si>
  <si>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</si>
  <si>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</si>
  <si>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</si>
  <si>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</si>
  <si>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</si>
  <si>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</si>
  <si>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</si>
  <si>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</si>
  <si>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</si>
  <si>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</si>
  <si>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</si>
  <si>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</si>
  <si>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</si>
  <si>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</si>
  <si>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</si>
  <si>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</si>
  <si>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</si>
  <si>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</si>
  <si>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</si>
  <si>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</si>
  <si>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</si>
  <si>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</si>
  <si>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</si>
  <si>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</si>
  <si>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</si>
  <si>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</si>
  <si>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</si>
  <si>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</si>
  <si>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</si>
  <si>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</si>
  <si>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</si>
  <si>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</si>
  <si>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</si>
  <si>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</si>
  <si>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</si>
  <si>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</si>
  <si>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</si>
  <si>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</si>
  <si>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</si>
  <si>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</si>
  <si>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</si>
  <si>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</si>
  <si>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</si>
  <si>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</si>
  <si>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</si>
  <si>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</si>
  <si>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</si>
  <si>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</si>
  <si>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</si>
  <si>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</si>
  <si>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</si>
  <si>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</si>
  <si>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</si>
  <si>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</si>
  <si>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</si>
  <si>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</si>
  <si>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</si>
  <si>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</si>
  <si>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</si>
  <si>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</si>
  <si>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</si>
  <si>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</si>
  <si>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</si>
  <si>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</si>
  <si>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</si>
  <si>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</si>
  <si>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</si>
  <si>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</si>
  <si>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</si>
  <si>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</si>
  <si>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</si>
  <si>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</si>
  <si>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</si>
  <si>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</si>
  <si>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</si>
  <si>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</si>
  <si>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</si>
  <si>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</si>
  <si>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</si>
  <si>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</si>
  <si>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</si>
  <si>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</si>
  <si>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</si>
  <si>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</si>
  <si>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</si>
  <si>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</si>
  <si>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</si>
  <si>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</si>
  <si>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</si>
  <si>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</si>
  <si>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</si>
  <si>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</si>
  <si>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</si>
  <si>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</si>
  <si>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</si>
  <si>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</si>
  <si>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</si>
  <si>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</si>
  <si>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</si>
  <si>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</si>
  <si>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</si>
  <si>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</si>
  <si>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</si>
  <si>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</si>
  <si>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</si>
  <si>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</si>
  <si>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</si>
  <si>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</si>
  <si>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</si>
  <si>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</si>
  <si>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</si>
  <si>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</si>
  <si>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</si>
  <si>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</si>
  <si>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</si>
  <si>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</si>
  <si>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</si>
  <si>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</si>
  <si>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</si>
  <si>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</si>
  <si>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</si>
  <si>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</si>
  <si>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</si>
  <si>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</si>
  <si>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</si>
  <si>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</si>
  <si>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</si>
  <si>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</si>
  <si>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</si>
  <si>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</si>
  <si>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</si>
  <si>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</si>
  <si>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</si>
  <si>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</si>
  <si>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</si>
  <si>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</si>
  <si>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</si>
  <si>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</si>
  <si>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</si>
  <si>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</si>
  <si>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</si>
  <si>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</si>
  <si>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</si>
  <si>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</si>
  <si>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</si>
  <si>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</si>
  <si>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</si>
  <si>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</si>
  <si>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</si>
  <si>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</si>
  <si>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</si>
  <si>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</si>
  <si>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</si>
  <si>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</si>
  <si>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</si>
  <si>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</si>
  <si>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</si>
  <si>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</si>
  <si>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</si>
  <si>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</si>
  <si>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</si>
  <si>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</si>
  <si>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</si>
  <si>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</si>
  <si>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</si>
  <si>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</si>
  <si>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</si>
  <si>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</si>
  <si>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</si>
  <si>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</si>
  <si>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</si>
  <si>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</si>
  <si>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</si>
  <si>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</si>
  <si>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</si>
  <si>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</si>
  <si>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</si>
  <si>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</si>
  <si>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</si>
  <si>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</si>
  <si>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</si>
  <si>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</si>
  <si>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</si>
  <si>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</si>
  <si>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</si>
  <si>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</si>
  <si>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</si>
  <si>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</si>
  <si>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</si>
  <si>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</si>
  <si>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</si>
  <si>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</si>
  <si>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</si>
  <si>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</si>
  <si>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</si>
  <si>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</si>
  <si>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</si>
  <si>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</si>
  <si>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</si>
  <si>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</si>
  <si>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</si>
  <si>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</si>
  <si>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</si>
  <si>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</si>
  <si>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</si>
  <si>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</si>
  <si>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</si>
  <si>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</si>
  <si>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</si>
  <si>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</si>
  <si>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</si>
  <si>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</si>
  <si>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</si>
  <si>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</si>
  <si>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</si>
  <si>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</si>
  <si>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</si>
  <si>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</si>
  <si>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</si>
  <si>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</si>
  <si>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</si>
  <si>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</si>
  <si>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</si>
  <si>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</si>
  <si>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</si>
  <si>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</si>
  <si>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</si>
  <si>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</si>
  <si>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</si>
  <si>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</si>
  <si>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</si>
  <si>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</si>
  <si>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</si>
  <si>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</si>
  <si>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</si>
  <si>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</si>
  <si>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</si>
  <si>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</si>
  <si>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</si>
  <si>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</si>
  <si>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</si>
  <si>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</si>
  <si>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</si>
  <si>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</si>
  <si>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</si>
  <si>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</si>
  <si>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</si>
  <si>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</si>
  <si>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</si>
  <si>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</si>
  <si>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</si>
  <si>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</si>
  <si>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</si>
  <si>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</si>
  <si>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</si>
  <si>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</si>
  <si>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</si>
  <si>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</si>
  <si>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</si>
  <si>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</si>
  <si>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</si>
  <si>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</si>
  <si>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</si>
  <si>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</si>
  <si>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</si>
  <si>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</si>
  <si>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</si>
  <si>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</si>
  <si>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</si>
  <si>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</si>
  <si>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</si>
  <si>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</si>
  <si>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</si>
  <si>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</si>
  <si>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</si>
  <si>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</si>
  <si>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</si>
  <si>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</si>
  <si>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</si>
  <si>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</si>
  <si>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</si>
  <si>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</si>
  <si>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</si>
  <si>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</si>
  <si>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</si>
  <si>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</si>
  <si>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</si>
  <si>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</si>
  <si>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</si>
  <si>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</si>
  <si>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</si>
  <si>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</si>
  <si>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</si>
  <si>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</si>
  <si>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</si>
  <si>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</si>
  <si>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</si>
  <si>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</si>
  <si>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</si>
  <si>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</si>
  <si>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</si>
  <si>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</si>
  <si>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</si>
  <si>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</si>
  <si>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</si>
  <si>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</si>
  <si>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</si>
  <si>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</si>
  <si>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</si>
  <si>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</si>
  <si>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</si>
  <si>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</si>
  <si>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</si>
  <si>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</si>
  <si>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</si>
  <si>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</si>
  <si>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</si>
  <si>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</si>
  <si>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</si>
  <si>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</si>
  <si>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</si>
  <si>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</si>
  <si>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</si>
  <si>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</si>
  <si>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</si>
  <si>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</si>
  <si>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</si>
  <si>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</si>
  <si>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</si>
  <si>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</si>
  <si>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</si>
  <si>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</si>
  <si>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</si>
  <si>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</si>
  <si>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</si>
  <si>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</si>
  <si>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</si>
  <si>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</si>
  <si>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</si>
  <si>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</si>
  <si>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</si>
  <si>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</si>
  <si>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</si>
  <si>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</si>
  <si>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</si>
  <si>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</si>
  <si>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</si>
  <si>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</si>
  <si>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</si>
  <si>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</si>
  <si>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</si>
  <si>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</si>
  <si>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</si>
  <si>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</si>
  <si>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</si>
  <si>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</si>
  <si>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</si>
  <si>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</si>
  <si>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</si>
  <si>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</si>
  <si>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</si>
  <si>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</si>
  <si>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</si>
  <si>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</si>
  <si>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</si>
  <si>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</si>
  <si>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</si>
  <si>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</si>
  <si>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</si>
  <si>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</si>
  <si>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</si>
  <si>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</si>
  <si>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</si>
  <si>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</si>
  <si>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</si>
  <si>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</si>
  <si>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</si>
  <si>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</si>
  <si>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</si>
  <si>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</si>
  <si>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</si>
  <si>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</si>
  <si>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</si>
  <si>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</si>
  <si>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</si>
  <si>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</si>
  <si>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</si>
  <si>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</si>
  <si>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</si>
  <si>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</si>
  <si>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</si>
  <si>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</si>
  <si>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</si>
  <si>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</si>
  <si>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</si>
  <si>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</si>
  <si>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</si>
  <si>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</si>
  <si>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</si>
  <si>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</si>
  <si>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</si>
  <si>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</si>
  <si>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</si>
  <si>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</si>
  <si>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</si>
  <si>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</si>
  <si>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</si>
  <si>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</si>
  <si>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</si>
  <si>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</si>
  <si>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</si>
  <si>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</si>
  <si>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</si>
  <si>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</si>
  <si>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</si>
  <si>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</si>
  <si>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</si>
  <si>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</si>
  <si>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</si>
  <si>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</si>
  <si>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</si>
  <si>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</si>
  <si>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</si>
  <si>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</si>
  <si>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</si>
  <si>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</si>
  <si>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</si>
  <si>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</si>
  <si>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</si>
  <si>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</si>
  <si>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</si>
  <si>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</si>
  <si>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</si>
  <si>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</si>
  <si>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</si>
  <si>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</si>
  <si>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</si>
  <si>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</si>
  <si>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</si>
  <si>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</si>
  <si>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</si>
  <si>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</si>
  <si>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</si>
  <si>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</si>
  <si>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</si>
  <si>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</si>
  <si>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</si>
  <si>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</si>
  <si>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</si>
  <si>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</si>
  <si>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</si>
  <si>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</si>
  <si>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</si>
  <si>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</si>
  <si>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</si>
  <si>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</si>
  <si>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</si>
  <si>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</si>
  <si>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</si>
  <si>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</si>
  <si>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</si>
  <si>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</si>
  <si>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</si>
  <si>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</si>
  <si>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</si>
  <si>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</si>
  <si>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</si>
  <si>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</si>
  <si>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</si>
  <si>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</si>
  <si>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</si>
  <si>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</si>
  <si>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</si>
  <si>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</si>
  <si>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</si>
  <si>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</si>
  <si>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</si>
  <si>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</si>
  <si>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</si>
  <si>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</si>
  <si>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</si>
  <si>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</si>
  <si>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</si>
  <si>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</si>
  <si>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</si>
  <si>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</si>
  <si>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</si>
  <si>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</si>
  <si>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</si>
  <si>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</si>
  <si>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</si>
  <si>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</si>
  <si>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</si>
  <si>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</si>
  <si>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</si>
  <si>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</si>
  <si>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</si>
  <si>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</si>
  <si>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</si>
  <si>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</si>
  <si>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</si>
  <si>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</si>
  <si>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</si>
  <si>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</si>
  <si>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</si>
  <si>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</si>
  <si>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</si>
  <si>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</si>
  <si>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</si>
  <si>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</si>
  <si>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</si>
  <si>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</si>
  <si>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</si>
  <si>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</si>
  <si>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</si>
  <si>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</si>
  <si>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</si>
  <si>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</si>
  <si>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</si>
  <si>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</si>
  <si>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</si>
  <si>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</si>
  <si>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</si>
  <si>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</si>
  <si>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</si>
  <si>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</si>
  <si>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</si>
  <si>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</si>
  <si>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</si>
  <si>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</si>
  <si>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</si>
  <si>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</si>
  <si>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</si>
  <si>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</si>
  <si>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</si>
  <si>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</si>
  <si>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</si>
  <si>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</si>
  <si>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</si>
  <si>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</si>
  <si>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</si>
  <si>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</si>
  <si>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</si>
  <si>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</si>
  <si>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</si>
  <si>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</si>
  <si>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</si>
  <si>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</si>
  <si>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</si>
  <si>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</si>
  <si>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</si>
  <si>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</si>
  <si>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</si>
  <si>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</si>
  <si>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</si>
  <si>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</si>
  <si>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</si>
  <si>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</si>
  <si>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</si>
  <si>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</si>
  <si>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</si>
  <si>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</si>
  <si>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</si>
  <si>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</si>
  <si>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</si>
  <si>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</si>
  <si>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</si>
  <si>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</si>
  <si>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</si>
  <si>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</si>
  <si>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</si>
  <si>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</si>
  <si>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</si>
  <si>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</si>
  <si>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</si>
  <si>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</si>
  <si>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</si>
  <si>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</si>
  <si>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</si>
  <si>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</si>
  <si>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</si>
  <si>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</si>
  <si>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</si>
  <si>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</si>
  <si>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</si>
  <si>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</si>
  <si>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</si>
  <si>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</si>
  <si>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</si>
  <si>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</si>
  <si>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</si>
  <si>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</si>
  <si>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</si>
  <si>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</si>
  <si>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</si>
  <si>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</si>
  <si>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</si>
  <si>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</si>
  <si>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</si>
  <si>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</si>
  <si>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</si>
  <si>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</si>
  <si>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</si>
  <si>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</si>
  <si>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</si>
  <si>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</si>
  <si>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</si>
  <si>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</si>
  <si>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</si>
  <si>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</si>
  <si>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</si>
  <si>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</si>
  <si>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</si>
  <si>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</si>
  <si>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</si>
  <si>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</si>
  <si>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</si>
  <si>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</si>
  <si>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</si>
  <si>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</si>
  <si>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</si>
  <si>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</si>
  <si>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</si>
  <si>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</si>
  <si>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</si>
  <si>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</si>
  <si>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</si>
  <si>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</si>
  <si>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</si>
  <si>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</si>
  <si>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</si>
  <si>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</si>
  <si>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</si>
  <si>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</si>
  <si>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</si>
  <si>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</si>
  <si>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</si>
  <si>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</si>
  <si>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</si>
  <si>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</si>
  <si>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</si>
  <si>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</si>
  <si>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</si>
  <si>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</si>
  <si>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</si>
  <si>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</si>
  <si>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</si>
  <si>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</si>
  <si>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</si>
  <si>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</si>
  <si>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</si>
  <si>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</si>
  <si>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</si>
  <si>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</si>
  <si>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</si>
  <si>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</si>
  <si>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</si>
  <si>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</si>
  <si>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</si>
  <si>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</si>
  <si>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</si>
  <si>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</si>
  <si>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</si>
  <si>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</si>
  <si>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</si>
  <si>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</si>
  <si>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</si>
  <si>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</si>
  <si>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</si>
  <si>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</si>
  <si>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</si>
  <si>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</si>
  <si>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</si>
  <si>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</si>
  <si>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</si>
  <si>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</si>
  <si>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</si>
  <si>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</si>
  <si>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</si>
  <si>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</si>
  <si>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</si>
  <si>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</si>
  <si>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</si>
  <si>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</si>
  <si>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</si>
  <si>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</si>
  <si>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</si>
  <si>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</si>
  <si>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</si>
  <si>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</si>
  <si>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</si>
  <si>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</si>
  <si>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</si>
  <si>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</si>
  <si>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</si>
  <si>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</si>
  <si>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</si>
  <si>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</si>
  <si>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</si>
  <si>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</si>
  <si>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</si>
  <si>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</si>
  <si>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</si>
  <si>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</si>
  <si>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</si>
  <si>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</si>
  <si>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</si>
  <si>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</si>
  <si>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</si>
  <si>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</si>
  <si>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</si>
  <si>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</si>
  <si>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</si>
  <si>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</si>
  <si>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</si>
  <si>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</si>
  <si>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</si>
  <si>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</si>
  <si>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</si>
  <si>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</si>
  <si>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</si>
  <si>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</si>
  <si>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</si>
  <si>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</si>
  <si>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</si>
  <si>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</si>
  <si>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</si>
  <si>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</si>
  <si>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</si>
  <si>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</si>
  <si>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</si>
  <si>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</si>
  <si>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</si>
  <si>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</si>
  <si>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</si>
  <si>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</si>
  <si>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</si>
  <si>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</si>
  <si>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</si>
  <si>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</si>
  <si>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</si>
  <si>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</si>
  <si>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</si>
  <si>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</si>
  <si>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</si>
  <si>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</si>
  <si>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</si>
  <si>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</si>
  <si>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</si>
  <si>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</si>
  <si>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</si>
  <si>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</si>
  <si>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</si>
  <si>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</si>
  <si>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</si>
  <si>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</si>
  <si>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</si>
  <si>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</si>
  <si>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</si>
  <si>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</si>
  <si>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</si>
  <si>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</si>
  <si>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</si>
  <si>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</si>
  <si>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</si>
  <si>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</si>
  <si>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</si>
  <si>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</si>
  <si>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</si>
  <si>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</si>
  <si>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</si>
  <si>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</si>
  <si>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</si>
  <si>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</si>
  <si>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</si>
  <si>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</si>
  <si>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</si>
  <si>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</si>
  <si>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</si>
  <si>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</si>
  <si>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</si>
  <si>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</si>
  <si>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</si>
  <si>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</si>
  <si>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</si>
  <si>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</si>
  <si>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</si>
  <si>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</si>
  <si>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</si>
  <si>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</si>
  <si>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</si>
  <si>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</si>
  <si>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</si>
  <si>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</si>
  <si>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</si>
  <si>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</si>
  <si>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</si>
  <si>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</si>
  <si>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</si>
  <si>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</si>
  <si>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</si>
  <si>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</si>
  <si>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</si>
  <si>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</si>
  <si>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</si>
  <si>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</si>
  <si>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</si>
  <si>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</si>
  <si>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</si>
  <si>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</si>
  <si>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</si>
  <si>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</si>
  <si>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</si>
  <si>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</si>
  <si>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</si>
  <si>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</si>
  <si>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</si>
  <si>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</si>
  <si>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</si>
  <si>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</si>
  <si>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</si>
  <si>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</si>
  <si>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</si>
  <si>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</si>
  <si>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</si>
  <si>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</si>
  <si>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</si>
  <si>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</si>
  <si>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</si>
  <si>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</si>
  <si>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</si>
  <si>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</si>
  <si>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</si>
  <si>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</si>
  <si>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</si>
  <si>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</si>
  <si>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</si>
  <si>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</si>
  <si>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</si>
  <si>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</si>
  <si>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</si>
  <si>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</si>
  <si>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</si>
  <si>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</si>
  <si>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</si>
  <si>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</si>
  <si>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</si>
  <si>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</si>
  <si>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</si>
  <si>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</si>
  <si>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</si>
  <si>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</si>
  <si>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</si>
  <si>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</si>
  <si>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</si>
  <si>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</si>
  <si>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</si>
  <si>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</si>
  <si>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</si>
  <si>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</si>
  <si>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</si>
  <si>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</si>
  <si>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</si>
  <si>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</si>
  <si>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</si>
  <si>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</si>
  <si>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</si>
  <si>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</si>
  <si>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</si>
  <si>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</si>
  <si>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</si>
  <si>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</si>
  <si>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</si>
  <si>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</si>
  <si>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</si>
  <si>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</si>
  <si>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</si>
  <si>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</si>
  <si>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</si>
  <si>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</si>
  <si>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</si>
  <si>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</si>
  <si>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</si>
  <si>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</si>
  <si>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</si>
  <si>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</si>
  <si>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</si>
  <si>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</si>
  <si>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</si>
  <si>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</si>
  <si>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</si>
  <si>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</si>
  <si>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</si>
  <si>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</si>
  <si>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</si>
  <si>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</si>
  <si>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</si>
  <si>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</si>
  <si>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</si>
  <si>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</si>
  <si>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</si>
  <si>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</si>
  <si>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</si>
  <si>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</si>
  <si>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</si>
  <si>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</si>
  <si>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</si>
  <si>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</si>
  <si>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</si>
  <si>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</si>
  <si>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</si>
  <si>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</si>
  <si>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</si>
  <si>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</si>
  <si>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</si>
  <si>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</si>
  <si>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</si>
  <si>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</si>
  <si>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</si>
  <si>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</si>
  <si>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</si>
  <si>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</si>
  <si>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</si>
  <si>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</si>
  <si>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</si>
  <si>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</si>
  <si>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</si>
  <si>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</si>
  <si>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</si>
  <si>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</si>
  <si>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</si>
  <si>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</si>
  <si>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</si>
  <si>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</si>
  <si>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</si>
  <si>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</si>
  <si>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</si>
  <si>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</si>
  <si>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</si>
  <si>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</si>
  <si>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</si>
  <si>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</si>
  <si>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</si>
  <si>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</si>
  <si>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</si>
  <si>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</si>
  <si>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</si>
  <si>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</si>
  <si>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</si>
  <si>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</si>
  <si>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</si>
  <si>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</si>
  <si>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</si>
  <si>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</si>
  <si>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</si>
  <si>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</si>
  <si>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</si>
  <si>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</si>
  <si>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</si>
  <si>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</si>
  <si>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</si>
  <si>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</si>
  <si>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</si>
  <si>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</si>
  <si>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</si>
  <si>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</si>
  <si>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</si>
  <si>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</si>
  <si>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</si>
  <si>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</si>
  <si>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</si>
  <si>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</si>
  <si>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</si>
  <si>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</si>
  <si>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</si>
  <si>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</si>
  <si>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</si>
  <si>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</si>
  <si>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</si>
  <si>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</si>
  <si>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</si>
  <si>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</si>
  <si>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</si>
  <si>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</si>
  <si>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</si>
  <si>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</si>
  <si>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</si>
  <si>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</si>
  <si>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</si>
  <si>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</si>
  <si>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</si>
  <si>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</si>
  <si>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</si>
  <si>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</si>
  <si>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</si>
  <si>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</si>
  <si>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</si>
  <si>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</si>
  <si>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</si>
  <si>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</si>
  <si>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</si>
  <si>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</si>
  <si>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</si>
  <si>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</si>
  <si>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</si>
  <si>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</si>
  <si>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</si>
  <si>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</si>
  <si>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</si>
  <si>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</si>
  <si>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</si>
  <si>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</si>
  <si>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</si>
  <si>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</si>
  <si>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</si>
  <si>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</si>
  <si>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</si>
  <si>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</si>
  <si>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</si>
  <si>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</si>
  <si>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</si>
  <si>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</si>
  <si>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</si>
  <si>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</si>
  <si>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</si>
  <si>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</si>
  <si>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</si>
  <si>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</si>
  <si>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</si>
  <si>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</si>
  <si>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</si>
  <si>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</si>
  <si>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</si>
  <si>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</si>
  <si>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</si>
  <si>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</si>
  <si>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</si>
  <si>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</si>
  <si>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</si>
  <si>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</si>
  <si>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</si>
  <si>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</si>
  <si>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</si>
  <si>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</si>
  <si>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</si>
  <si>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</si>
  <si>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</si>
  <si>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</si>
  <si>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</si>
  <si>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</si>
  <si>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</si>
  <si>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</si>
  <si>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</si>
  <si>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</si>
  <si>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</si>
  <si>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</si>
  <si>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</si>
  <si>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</si>
  <si>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</si>
  <si>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</si>
  <si>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</si>
  <si>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</si>
  <si>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</si>
  <si>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</si>
  <si>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</si>
  <si>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</si>
  <si>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</si>
  <si>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</si>
  <si>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</si>
  <si>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</si>
  <si>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</si>
  <si>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</si>
  <si>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</si>
  <si>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</si>
  <si>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</si>
  <si>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</si>
  <si>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</si>
  <si>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</si>
  <si>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</si>
  <si>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</si>
  <si>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</si>
  <si>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</si>
  <si>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</si>
  <si>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</si>
  <si>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</si>
  <si>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</si>
  <si>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</si>
  <si>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</si>
  <si>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</si>
  <si>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</si>
  <si>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</si>
  <si>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</si>
  <si>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</si>
  <si>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</si>
  <si>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</si>
  <si>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</si>
  <si>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</si>
  <si>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</si>
  <si>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</si>
  <si>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</si>
  <si>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</si>
  <si>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</si>
  <si>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</si>
  <si>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</si>
  <si>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</si>
  <si>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</si>
  <si>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</si>
  <si>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</si>
  <si>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</si>
  <si>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</si>
  <si>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</si>
  <si>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</si>
  <si>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</si>
  <si>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</si>
  <si>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</si>
  <si>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</si>
  <si>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</si>
  <si>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</si>
  <si>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</si>
  <si>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</si>
  <si>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</si>
  <si>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</si>
  <si>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</si>
  <si>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</si>
  <si>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</si>
  <si>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</si>
  <si>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</si>
  <si>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</si>
  <si>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</si>
  <si>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</si>
  <si>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</si>
  <si>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</si>
  <si>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</si>
  <si>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</si>
  <si>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</si>
  <si>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</si>
  <si>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</si>
  <si>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</si>
  <si>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</si>
  <si>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</si>
  <si>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</si>
  <si>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</si>
  <si>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</si>
  <si>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</si>
  <si>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</si>
  <si>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</si>
  <si>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</si>
  <si>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</si>
  <si>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</si>
  <si>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</si>
  <si>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</si>
  <si>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</si>
  <si>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</si>
  <si>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</si>
  <si>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</si>
  <si>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</si>
  <si>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</si>
  <si>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</si>
  <si>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</si>
  <si>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</si>
  <si>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</si>
  <si>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</si>
  <si>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</si>
  <si>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</si>
  <si>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</si>
  <si>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</si>
  <si>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</si>
  <si>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</si>
  <si>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</si>
  <si>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</si>
  <si>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</si>
  <si>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</si>
  <si>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</si>
  <si>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</si>
  <si>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</si>
  <si>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</si>
  <si>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</si>
  <si>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</si>
  <si>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</si>
  <si>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</si>
  <si>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</si>
  <si>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</si>
  <si>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</si>
  <si>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</si>
  <si>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</si>
  <si>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</si>
  <si>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</si>
  <si>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</si>
  <si>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</si>
  <si>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</si>
  <si>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</si>
  <si>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</si>
  <si>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</si>
  <si>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</si>
  <si>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</si>
  <si>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</si>
  <si>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</si>
  <si>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</si>
  <si>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</si>
  <si>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</si>
  <si>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</si>
  <si>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</si>
  <si>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</si>
  <si>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</si>
  <si>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</si>
  <si>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</si>
  <si>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</si>
  <si>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</si>
  <si>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</si>
  <si>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</si>
  <si>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</si>
  <si>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</si>
  <si>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</si>
  <si>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</si>
  <si>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</si>
  <si>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</si>
  <si>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</si>
  <si>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</si>
  <si>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</si>
  <si>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</si>
  <si>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</si>
  <si>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</si>
  <si>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</si>
  <si>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</si>
  <si>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</si>
  <si>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</si>
  <si>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</si>
  <si>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</si>
  <si>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</si>
  <si>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</si>
  <si>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</si>
  <si>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</si>
  <si>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</si>
  <si>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</si>
  <si>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</si>
  <si>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</si>
  <si>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</si>
  <si>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</si>
  <si>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</si>
  <si>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</si>
  <si>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</si>
  <si>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</si>
  <si>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</si>
  <si>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</si>
  <si>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</si>
  <si>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</si>
  <si>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</si>
  <si>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</si>
  <si>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</si>
  <si>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</si>
  <si>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</si>
  <si>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</si>
  <si>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</si>
  <si>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</si>
  <si>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</si>
  <si>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</si>
  <si>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</si>
  <si>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</si>
  <si>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</si>
  <si>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</si>
  <si>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</si>
  <si>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</si>
  <si>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</si>
  <si>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</si>
  <si>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</si>
  <si>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</si>
  <si>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</si>
  <si>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</si>
  <si>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</si>
  <si>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</si>
  <si>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</si>
  <si>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</si>
  <si>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</si>
  <si>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</si>
  <si>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</si>
  <si>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</si>
  <si>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</si>
  <si>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</si>
  <si>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</si>
  <si>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</si>
  <si>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</si>
  <si>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</si>
  <si>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</si>
  <si>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</si>
  <si>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</si>
  <si>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</si>
  <si>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</si>
  <si>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</si>
  <si>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</si>
  <si>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</si>
  <si>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</si>
  <si>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</si>
  <si>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</si>
  <si>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</si>
  <si>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</si>
  <si>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</si>
  <si>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</si>
  <si>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</si>
  <si>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</si>
  <si>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</si>
  <si>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</si>
  <si>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</si>
  <si>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</si>
  <si>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</si>
  <si>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</si>
  <si>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</si>
  <si>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</si>
  <si>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</si>
  <si>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</si>
  <si>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</si>
  <si>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</si>
  <si>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</si>
  <si>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</si>
  <si>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</si>
  <si>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</si>
  <si>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</si>
  <si>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</si>
  <si>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</si>
  <si>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</si>
  <si>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</si>
  <si>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</si>
  <si>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</si>
  <si>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</si>
  <si>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</si>
  <si>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</si>
  <si>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</si>
  <si>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</si>
  <si>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</si>
  <si>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</si>
  <si>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</si>
  <si>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</si>
  <si>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</si>
  <si>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</si>
  <si>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</si>
  <si>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</si>
  <si>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</si>
  <si>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</si>
  <si>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</si>
  <si>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</si>
  <si>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</si>
  <si>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</si>
  <si>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</si>
  <si>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</si>
  <si>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</si>
  <si>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</si>
  <si>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</si>
  <si>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</si>
  <si>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</si>
  <si>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</si>
  <si>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</si>
  <si>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</si>
  <si>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</si>
  <si>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</si>
  <si>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</si>
  <si>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</si>
  <si>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</si>
  <si>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</si>
  <si>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</si>
  <si>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</si>
  <si>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</si>
  <si>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</si>
  <si>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</si>
  <si>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</si>
  <si>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</si>
  <si>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</si>
  <si>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</si>
  <si>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</si>
  <si>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</si>
  <si>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</si>
  <si>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</si>
  <si>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</si>
  <si>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</si>
  <si>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</si>
  <si>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</si>
  <si>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</si>
  <si>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</si>
  <si>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</si>
  <si>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</si>
  <si>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</si>
  <si>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</si>
  <si>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</si>
  <si>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</si>
  <si>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</si>
  <si>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</si>
  <si>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</si>
  <si>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</si>
  <si>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</si>
  <si>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</si>
  <si>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</si>
  <si>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</si>
  <si>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</si>
  <si>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</si>
  <si>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</si>
  <si>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</si>
  <si>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</si>
  <si>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</si>
  <si>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</si>
  <si>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</si>
  <si>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</si>
  <si>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</si>
  <si>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</si>
  <si>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</si>
  <si>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</si>
  <si>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</si>
  <si>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</si>
  <si>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</si>
  <si>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</si>
  <si>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</si>
  <si>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</si>
  <si>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</si>
  <si>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</si>
  <si>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</si>
  <si>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</si>
  <si>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</si>
  <si>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</si>
  <si>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</si>
  <si>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</si>
  <si>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</si>
  <si>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</si>
  <si>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</si>
  <si>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</si>
  <si>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</si>
  <si>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</si>
  <si>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</si>
  <si>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</si>
  <si>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</si>
  <si>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</si>
  <si>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</si>
  <si>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</si>
  <si>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</si>
  <si>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</si>
  <si>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</si>
  <si>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</si>
  <si>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</si>
  <si>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</si>
  <si>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</si>
  <si>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</si>
  <si>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</si>
  <si>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</si>
  <si>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</si>
  <si>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</si>
  <si>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</si>
  <si>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</si>
  <si>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</si>
  <si>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</si>
  <si>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</si>
  <si>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</si>
  <si>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</si>
  <si>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</si>
  <si>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</si>
  <si>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</si>
  <si>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</si>
  <si>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</si>
  <si>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</si>
  <si>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</si>
  <si>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</si>
  <si>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</si>
  <si>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</si>
  <si>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</si>
  <si>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</si>
  <si>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</si>
  <si>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</si>
  <si>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</si>
  <si>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</si>
  <si>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</si>
  <si>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</si>
  <si>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</si>
  <si>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</si>
  <si>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</si>
  <si>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</si>
  <si>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</si>
  <si>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</si>
  <si>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</si>
  <si>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</si>
  <si>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</si>
  <si>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</si>
  <si>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</si>
  <si>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</si>
  <si>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</si>
  <si>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</si>
  <si>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</si>
  <si>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</si>
  <si>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</si>
  <si>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</si>
  <si>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</si>
  <si>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</si>
  <si>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</si>
  <si>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</si>
  <si>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</si>
  <si>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</si>
  <si>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</si>
  <si>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</si>
  <si>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</si>
  <si>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</si>
  <si>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</si>
  <si>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</si>
  <si>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</si>
  <si>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</si>
  <si>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</si>
  <si>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</si>
  <si>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</si>
  <si>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</si>
  <si>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</si>
  <si>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</si>
  <si>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</si>
  <si>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</si>
  <si>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</si>
  <si>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</si>
  <si>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</si>
  <si>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</si>
  <si>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</si>
  <si>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</si>
  <si>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</si>
  <si>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</si>
  <si>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</si>
  <si>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</si>
  <si>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</si>
  <si>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</si>
  <si>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</si>
  <si>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</si>
  <si>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</si>
  <si>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</si>
  <si>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</si>
  <si>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</si>
  <si>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</si>
  <si>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</si>
  <si>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</si>
  <si>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</si>
  <si>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</si>
  <si>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</si>
  <si>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</si>
  <si>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</si>
  <si>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</si>
  <si>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</si>
  <si>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</si>
  <si>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</si>
  <si>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</si>
  <si>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</si>
  <si>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</si>
  <si>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</si>
  <si>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</si>
  <si>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</si>
  <si>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</si>
  <si>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</si>
  <si>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</si>
  <si>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</si>
  <si>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</si>
  <si>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</si>
  <si>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</si>
  <si>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</si>
  <si>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</si>
  <si>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</si>
  <si>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</si>
  <si>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</si>
  <si>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</si>
  <si>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</si>
  <si>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</si>
  <si>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</si>
  <si>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</si>
  <si>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</si>
  <si>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</si>
  <si>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</si>
  <si>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</si>
  <si>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</si>
  <si>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</si>
  <si>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</si>
  <si>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</si>
  <si>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</si>
  <si>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</si>
  <si>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</si>
  <si>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</si>
  <si>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</si>
  <si>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</si>
  <si>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</si>
  <si>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</si>
  <si>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</si>
  <si>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</si>
  <si>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</si>
  <si>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</si>
  <si>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</si>
  <si>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</si>
  <si>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</si>
  <si>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</si>
  <si>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</si>
  <si>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</si>
  <si>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</si>
  <si>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</si>
  <si>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</si>
  <si>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</si>
  <si>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</si>
  <si>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</si>
  <si>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</si>
  <si>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</si>
  <si>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</si>
  <si>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</si>
  <si>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</si>
  <si>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</si>
  <si>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</si>
  <si>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</si>
  <si>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</si>
  <si>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</si>
  <si>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</si>
  <si>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</si>
  <si>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</si>
  <si>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</si>
  <si>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</si>
  <si>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</si>
  <si>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</si>
  <si>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</si>
  <si>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</si>
  <si>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</si>
  <si>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</si>
  <si>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</si>
  <si>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</si>
  <si>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</si>
  <si>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</si>
  <si>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</si>
  <si>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</si>
  <si>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</si>
  <si>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</si>
  <si>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</si>
  <si>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</si>
  <si>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</si>
  <si>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</si>
  <si>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</si>
  <si>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</si>
  <si>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</si>
  <si>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</si>
  <si>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</si>
  <si>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</si>
  <si>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</si>
  <si>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</si>
  <si>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</si>
  <si>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</si>
  <si>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</si>
  <si>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</si>
  <si>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</si>
  <si>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</si>
  <si>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</si>
  <si>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</si>
  <si>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</si>
  <si>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</si>
  <si>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</si>
  <si>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</si>
  <si>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</si>
  <si>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</si>
  <si>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</si>
  <si>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</si>
  <si>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</si>
  <si>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</si>
  <si>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</si>
  <si>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</si>
  <si>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</si>
  <si>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</si>
  <si>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</si>
  <si>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</si>
  <si>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</si>
  <si>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</si>
  <si>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</si>
  <si>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</si>
  <si>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</si>
  <si>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</si>
  <si>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</si>
  <si>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</si>
  <si>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</si>
  <si>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</si>
  <si>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</si>
  <si>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</si>
  <si>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</si>
  <si>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</si>
  <si>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</si>
  <si>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</si>
  <si>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</si>
  <si>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</si>
  <si>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</si>
  <si>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</si>
  <si>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</si>
  <si>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</si>
  <si>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</si>
  <si>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</si>
  <si>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</si>
  <si>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</si>
  <si>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</si>
  <si>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</si>
  <si>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</si>
  <si>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</si>
  <si>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</si>
  <si>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</si>
  <si>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</si>
  <si>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</si>
  <si>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</si>
  <si>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</si>
  <si>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</si>
  <si>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</si>
  <si>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</si>
  <si>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</si>
  <si>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</si>
  <si>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</si>
  <si>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</si>
  <si>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</si>
  <si>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</si>
  <si>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</si>
  <si>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</si>
  <si>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</si>
  <si>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</si>
  <si>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</si>
  <si>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</si>
  <si>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</si>
  <si>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</si>
  <si>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</si>
  <si>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</si>
  <si>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</si>
  <si>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</si>
  <si>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</si>
  <si>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</si>
  <si>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</si>
  <si>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</si>
  <si>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</si>
  <si>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</si>
  <si>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</si>
  <si>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</si>
  <si>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</si>
  <si>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</si>
  <si>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</si>
  <si>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</si>
  <si>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</si>
  <si>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</si>
  <si>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</si>
  <si>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</si>
  <si>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</si>
  <si>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</si>
  <si>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</si>
  <si>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</si>
  <si>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</si>
  <si>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</si>
  <si>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</si>
  <si>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</si>
  <si>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</si>
  <si>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</si>
  <si>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</si>
  <si>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</si>
  <si>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</si>
  <si>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</si>
  <si>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</si>
  <si>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</si>
  <si>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</si>
  <si>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</si>
  <si>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</si>
  <si>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</si>
  <si>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</si>
  <si>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</si>
  <si>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</si>
  <si>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</si>
  <si>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</si>
  <si>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</si>
  <si>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</si>
  <si>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</si>
  <si>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</si>
  <si>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</si>
  <si>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</si>
  <si>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</si>
  <si>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</si>
  <si>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</si>
  <si>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</si>
  <si>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</si>
  <si>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</si>
  <si>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</si>
  <si>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</si>
  <si>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</si>
  <si>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</si>
  <si>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</si>
  <si>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</si>
  <si>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</si>
  <si>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</si>
  <si>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</si>
  <si>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</si>
  <si>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</si>
  <si>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</si>
  <si>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</si>
  <si>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</si>
  <si>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</si>
  <si>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</si>
  <si>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</si>
  <si>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</si>
  <si>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</si>
  <si>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</si>
  <si>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</si>
  <si>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</si>
  <si>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</si>
  <si>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</si>
  <si>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</si>
  <si>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</si>
  <si>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</si>
  <si>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</si>
  <si>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</si>
  <si>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</si>
  <si>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</si>
  <si>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</si>
  <si>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</si>
  <si>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</si>
  <si>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</si>
  <si>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</si>
  <si>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</si>
  <si>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</si>
  <si>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</si>
  <si>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</si>
  <si>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</si>
  <si>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</si>
  <si>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</si>
  <si>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</si>
  <si>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</si>
  <si>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</si>
  <si>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</si>
  <si>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</si>
  <si>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</si>
  <si>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</si>
  <si>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</si>
  <si>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</si>
  <si>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</si>
  <si>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</si>
  <si>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</si>
  <si>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</si>
  <si>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</si>
  <si>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</si>
  <si>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</si>
  <si>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</si>
  <si>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</si>
  <si>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</si>
  <si>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</si>
  <si>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</si>
  <si>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</si>
  <si>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</si>
  <si>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</si>
  <si>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</si>
  <si>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</si>
  <si>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</si>
  <si>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</si>
  <si>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</si>
  <si>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</si>
  <si>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</si>
  <si>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</si>
  <si>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</si>
  <si>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</si>
  <si>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</si>
  <si>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</si>
  <si>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</si>
  <si>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</si>
  <si>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</si>
  <si>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</si>
  <si>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</si>
  <si>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</si>
  <si>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</si>
  <si>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</si>
  <si>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</si>
  <si>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</si>
  <si>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</si>
  <si>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</si>
  <si>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</si>
  <si>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</si>
  <si>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</si>
  <si>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</si>
  <si>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</si>
  <si>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</si>
  <si>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</si>
  <si>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</si>
  <si>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</si>
  <si>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</si>
  <si>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</si>
  <si>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</si>
  <si>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</si>
  <si>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</si>
  <si>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</si>
  <si>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</si>
  <si>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</si>
  <si>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</si>
  <si>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</si>
  <si>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</si>
  <si>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</si>
  <si>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</si>
  <si>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</si>
  <si>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</si>
  <si>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</si>
  <si>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</si>
  <si>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</si>
  <si>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</si>
  <si>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</si>
  <si>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</si>
  <si>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</si>
  <si>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</si>
  <si>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</si>
  <si>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</si>
  <si>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</si>
  <si>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</si>
  <si>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</si>
  <si>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</si>
  <si>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</si>
  <si>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</si>
  <si>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</si>
  <si>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</si>
  <si>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</si>
  <si>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</si>
  <si>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</si>
  <si>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</si>
  <si>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</si>
  <si>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</si>
  <si>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</si>
  <si>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</si>
  <si>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</si>
  <si>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</si>
  <si>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</si>
  <si>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</si>
  <si>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</si>
  <si>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</si>
  <si>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</si>
  <si>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</si>
  <si>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</si>
  <si>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</si>
  <si>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</si>
  <si>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</si>
  <si>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</si>
  <si>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</si>
  <si>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</si>
  <si>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</si>
  <si>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</si>
  <si>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</si>
  <si>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</si>
  <si>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</si>
  <si>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</si>
  <si>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</si>
  <si>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</si>
  <si>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</si>
  <si>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</si>
  <si>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</si>
  <si>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</si>
  <si>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</si>
  <si>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</si>
  <si>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</si>
  <si>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</si>
  <si>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</si>
  <si>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</si>
  <si>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</si>
  <si>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</si>
  <si>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</si>
  <si>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</si>
  <si>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</si>
  <si>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</si>
  <si>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</si>
  <si>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</si>
  <si>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</si>
  <si>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</si>
  <si>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</si>
  <si>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</si>
  <si>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</si>
  <si>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</si>
  <si>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</si>
  <si>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</si>
  <si>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</si>
  <si>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</si>
  <si>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</si>
  <si>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</si>
  <si>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</si>
  <si>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</si>
  <si>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</si>
  <si>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</si>
  <si>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</si>
  <si>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</si>
  <si>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</si>
  <si>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</si>
  <si>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</si>
  <si>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</si>
  <si>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</si>
  <si>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</si>
  <si>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</si>
  <si>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</si>
  <si>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</si>
  <si>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</si>
  <si>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</si>
  <si>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</si>
  <si>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</si>
  <si>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</si>
  <si>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</si>
  <si>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</si>
  <si>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</si>
  <si>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</si>
  <si>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</si>
  <si>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</si>
  <si>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</si>
  <si>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</si>
  <si>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</si>
  <si>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</si>
  <si>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</si>
  <si>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</si>
  <si>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</si>
  <si>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</si>
  <si>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</si>
  <si>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</si>
  <si>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</si>
  <si>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</si>
  <si>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</si>
  <si>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</si>
  <si>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</si>
  <si>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</si>
  <si>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</si>
  <si>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</si>
  <si>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</si>
  <si>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</si>
  <si>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</si>
  <si>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</si>
  <si>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</si>
  <si>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</si>
  <si>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</si>
  <si>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</si>
  <si>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</si>
  <si>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</si>
  <si>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</si>
  <si>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</si>
  <si>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</si>
  <si>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</si>
  <si>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</si>
  <si>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</si>
  <si>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</si>
  <si>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</si>
  <si>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</si>
  <si>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</si>
  <si>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</si>
  <si>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</si>
  <si>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</si>
  <si>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</si>
  <si>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</si>
  <si>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</si>
  <si>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</si>
  <si>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</si>
  <si>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</si>
  <si>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</si>
  <si>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</si>
  <si>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</si>
  <si>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</si>
  <si>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</si>
  <si>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</si>
  <si>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</si>
  <si>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</si>
  <si>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</si>
  <si>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</si>
  <si>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</si>
  <si>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</si>
  <si>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</si>
  <si>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</si>
  <si>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</si>
  <si>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</si>
  <si>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</si>
  <si>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</si>
  <si>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</si>
  <si>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</si>
  <si>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</si>
  <si>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</si>
  <si>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</si>
  <si>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</si>
  <si>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</si>
  <si>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</si>
  <si>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</si>
  <si>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</si>
  <si>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</si>
  <si>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</si>
  <si>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</si>
  <si>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</si>
  <si>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</si>
  <si>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</si>
  <si>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</si>
  <si>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</si>
  <si>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</si>
  <si>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</si>
  <si>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</si>
  <si>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</si>
  <si>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</si>
  <si>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</si>
  <si>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</si>
  <si>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</si>
  <si>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</si>
  <si>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</si>
  <si>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</si>
  <si>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</si>
  <si>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</si>
  <si>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</si>
  <si>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</si>
  <si>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</si>
  <si>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</si>
  <si>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</si>
  <si>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</si>
  <si>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</si>
  <si>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</si>
  <si>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</si>
  <si>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</si>
  <si>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</si>
  <si>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</si>
  <si>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</si>
  <si>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</si>
  <si>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</si>
  <si>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</si>
  <si>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</si>
  <si>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</si>
  <si>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</si>
  <si>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</si>
  <si>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</si>
  <si>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</si>
  <si>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</si>
  <si>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</si>
  <si>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</si>
  <si>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</si>
  <si>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</si>
  <si>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</si>
  <si>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</si>
  <si>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</si>
  <si>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</si>
  <si>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</si>
  <si>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</si>
  <si>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</si>
  <si>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</si>
  <si>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</si>
  <si>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</si>
  <si>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</si>
  <si>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</si>
  <si>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</si>
  <si>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</si>
  <si>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</si>
  <si>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</si>
  <si>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</si>
  <si>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</si>
  <si>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</si>
  <si>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</si>
  <si>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</si>
  <si>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</si>
  <si>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</si>
  <si>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</si>
  <si>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</si>
  <si>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</si>
  <si>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</si>
  <si>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</si>
  <si>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</si>
  <si>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</si>
  <si>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</si>
  <si>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</si>
  <si>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</si>
  <si>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</si>
  <si>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</si>
  <si>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</si>
  <si>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</si>
  <si>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</si>
  <si>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</si>
  <si>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</si>
  <si>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</si>
  <si>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</si>
  <si>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</si>
  <si>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</si>
  <si>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</si>
  <si>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</si>
  <si>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</si>
  <si>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</si>
  <si>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</si>
  <si>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</si>
  <si>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</si>
  <si>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</si>
  <si>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</si>
  <si>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</si>
  <si>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</si>
  <si>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</si>
  <si>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</si>
  <si>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</si>
  <si>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</si>
  <si>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</si>
  <si>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</si>
  <si>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</si>
  <si>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</si>
  <si>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</si>
  <si>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</si>
  <si>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</si>
  <si>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</si>
  <si>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</si>
  <si>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</si>
  <si>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</si>
  <si>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</si>
  <si>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</si>
  <si>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</si>
  <si>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</si>
  <si>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</si>
  <si>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</si>
  <si>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</si>
  <si>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</si>
  <si>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</si>
  <si>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</si>
  <si>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</si>
  <si>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</si>
  <si>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</si>
  <si>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</si>
  <si>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</si>
  <si>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</si>
  <si>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</si>
  <si>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</si>
  <si>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</si>
  <si>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</si>
  <si>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</si>
  <si>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</si>
  <si>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</si>
  <si>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</si>
  <si>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</si>
  <si>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</si>
  <si>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</si>
  <si>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</si>
  <si>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</si>
  <si>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</si>
  <si>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</si>
  <si>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</si>
  <si>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</si>
  <si>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</si>
  <si>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</si>
  <si>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</si>
  <si>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</si>
  <si>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</si>
  <si>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</si>
  <si>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</si>
  <si>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</si>
  <si>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</si>
  <si>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</si>
  <si>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</si>
  <si>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</si>
  <si>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</si>
  <si>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</si>
  <si>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</si>
  <si>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</si>
  <si>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</si>
  <si>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</si>
  <si>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</si>
  <si>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</si>
  <si>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</si>
  <si>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</si>
  <si>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</si>
  <si>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</si>
  <si>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</si>
  <si>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</si>
  <si>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</si>
  <si>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</si>
  <si>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</si>
  <si>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</si>
  <si>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</si>
  <si>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</si>
  <si>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</si>
  <si>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</si>
  <si>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</si>
  <si>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</si>
  <si>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</si>
  <si>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</si>
  <si>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</si>
  <si>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</si>
  <si>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</si>
  <si>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</si>
  <si>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</si>
  <si>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</si>
  <si>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</si>
  <si>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</si>
  <si>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</si>
  <si>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</si>
  <si>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</si>
  <si>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</si>
  <si>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</si>
  <si>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</si>
  <si>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</si>
  <si>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</si>
  <si>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</si>
  <si>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</si>
  <si>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</si>
  <si>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</si>
  <si>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</si>
  <si>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</si>
  <si>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</si>
  <si>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</si>
  <si>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</si>
  <si>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</si>
  <si>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</si>
  <si>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</si>
  <si>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</si>
  <si>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</si>
  <si>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</si>
  <si>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</si>
  <si>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</si>
  <si>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</si>
  <si>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</si>
  <si>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</si>
  <si>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</si>
  <si>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</si>
  <si>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</si>
  <si>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</si>
  <si>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</si>
  <si>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</si>
  <si>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</si>
  <si>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</si>
  <si>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</si>
  <si>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</si>
  <si>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</si>
  <si>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</si>
  <si>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</si>
  <si>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</si>
  <si>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</si>
  <si>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</si>
  <si>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</si>
  <si>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</si>
  <si>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</si>
  <si>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</si>
  <si>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</si>
  <si>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</si>
  <si>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</si>
  <si>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</si>
  <si>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</si>
  <si>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</si>
  <si>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</si>
  <si>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</si>
  <si>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</si>
  <si>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</si>
  <si>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</si>
  <si>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</si>
  <si>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</si>
  <si>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</si>
  <si>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</si>
  <si>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</si>
  <si>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</si>
  <si>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</si>
  <si>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</si>
  <si>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</si>
  <si>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</si>
  <si>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</si>
  <si>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</si>
  <si>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</si>
  <si>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</si>
  <si>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</si>
  <si>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</si>
  <si>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</si>
  <si>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</si>
  <si>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</si>
  <si>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</si>
  <si>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</si>
  <si>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</si>
  <si>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</si>
  <si>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</si>
  <si>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</si>
  <si>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</si>
  <si>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</si>
  <si>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</si>
  <si>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</si>
  <si>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</si>
  <si>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</si>
  <si>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</si>
  <si>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</si>
  <si>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</si>
  <si>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</si>
  <si>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</si>
  <si>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</si>
  <si>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</si>
  <si>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</si>
  <si>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</si>
  <si>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</si>
  <si>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</si>
  <si>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</si>
  <si>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</si>
  <si>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</si>
  <si>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</si>
  <si>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</si>
  <si>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</si>
  <si>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</si>
  <si>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</si>
  <si>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</si>
  <si>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</si>
  <si>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</si>
  <si>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</si>
  <si>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</si>
  <si>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</si>
  <si>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</si>
  <si>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</si>
  <si>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</si>
  <si>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</si>
  <si>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</si>
  <si>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</si>
  <si>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</si>
  <si>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</si>
  <si>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</si>
  <si>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</si>
  <si>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</si>
  <si>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</si>
  <si>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</si>
  <si>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</si>
  <si>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</si>
  <si>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</si>
  <si>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</si>
  <si>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</si>
  <si>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</si>
  <si>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</si>
  <si>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</si>
  <si>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</si>
  <si>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</si>
  <si>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</si>
  <si>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</si>
  <si>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</si>
  <si>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</si>
  <si>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</si>
  <si>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</si>
  <si>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</si>
  <si>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</si>
  <si>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</si>
  <si>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</si>
  <si>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</si>
  <si>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</si>
  <si>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</si>
  <si>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</si>
  <si>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</si>
  <si>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</si>
  <si>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</si>
  <si>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</si>
  <si>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</si>
  <si>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</si>
  <si>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</si>
  <si>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</si>
  <si>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</si>
  <si>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</si>
  <si>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</si>
  <si>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</si>
  <si>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</si>
  <si>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</si>
  <si>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</si>
  <si>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</si>
  <si>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</si>
  <si>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</si>
  <si>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</si>
  <si>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</si>
  <si>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</si>
  <si>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</si>
  <si>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</si>
  <si>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</si>
  <si>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</si>
  <si>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</si>
  <si>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</si>
  <si>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</si>
  <si>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</si>
  <si>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</si>
  <si>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</si>
  <si>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</si>
  <si>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</si>
  <si>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</si>
  <si>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</si>
  <si>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</si>
  <si>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</si>
  <si>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</si>
  <si>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</si>
  <si>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</si>
  <si>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</si>
  <si>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</si>
  <si>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</si>
  <si>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</si>
  <si>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</si>
  <si>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</si>
  <si>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</si>
  <si>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</si>
  <si>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</si>
  <si>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</si>
  <si>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</si>
  <si>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</si>
  <si>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</si>
  <si>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</si>
  <si>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</si>
  <si>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</si>
  <si>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</si>
  <si>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</si>
  <si>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</si>
  <si>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</si>
  <si>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</si>
  <si>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</si>
  <si>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</si>
  <si>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</si>
  <si>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</si>
  <si>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</si>
  <si>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</si>
  <si>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</si>
  <si>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</si>
  <si>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</si>
  <si>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</si>
  <si>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</si>
  <si>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</si>
  <si>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</si>
  <si>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</si>
  <si>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</si>
  <si>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</si>
  <si>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</si>
  <si>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</si>
  <si>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</si>
  <si>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</si>
  <si>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</si>
  <si>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</si>
  <si>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</si>
  <si>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</si>
  <si>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</si>
  <si>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</si>
  <si>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</si>
  <si>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</si>
  <si>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</si>
  <si>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</si>
  <si>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</si>
  <si>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</si>
  <si>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</si>
  <si>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</si>
  <si>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</si>
  <si>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</si>
  <si>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</si>
  <si>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</si>
  <si>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</si>
  <si>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</si>
  <si>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</si>
  <si>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</si>
  <si>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</si>
  <si>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</si>
  <si>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</si>
  <si>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</si>
  <si>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</si>
  <si>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</si>
  <si>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</si>
  <si>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</si>
  <si>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</si>
  <si>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</si>
  <si>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</si>
  <si>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</si>
  <si>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</si>
  <si>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</si>
  <si>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</si>
  <si>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</si>
  <si>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</si>
  <si>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</si>
  <si>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</si>
  <si>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</si>
  <si>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</si>
  <si>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</si>
  <si>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</si>
  <si>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</si>
  <si>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</si>
  <si>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</si>
  <si>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</si>
  <si>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</si>
  <si>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</si>
  <si>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</si>
  <si>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</si>
  <si>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</si>
  <si>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</si>
  <si>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</si>
  <si>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</si>
  <si>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</si>
  <si>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</si>
  <si>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</si>
  <si>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</si>
  <si>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</si>
  <si>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</si>
  <si>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</si>
  <si>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</si>
  <si>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</si>
  <si>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</si>
  <si>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</si>
  <si>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</si>
  <si>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</si>
  <si>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</si>
  <si>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</si>
  <si>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</si>
  <si>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</si>
  <si>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</si>
  <si>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</si>
  <si>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</si>
  <si>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</si>
  <si>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</si>
  <si>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</si>
  <si>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</si>
  <si>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</si>
  <si>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</si>
  <si>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</si>
  <si>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</si>
  <si>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</si>
  <si>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</si>
  <si>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</si>
  <si>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</si>
  <si>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</si>
  <si>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</si>
  <si>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</si>
  <si>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</si>
  <si>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</si>
  <si>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</si>
  <si>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</si>
  <si>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</si>
  <si>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</si>
  <si>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</si>
  <si>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</si>
  <si>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</si>
  <si>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</si>
  <si>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</si>
  <si>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</si>
  <si>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</si>
  <si>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</si>
  <si>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</si>
  <si>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</si>
  <si>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</si>
  <si>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</si>
  <si>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</si>
  <si>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</si>
  <si>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</si>
  <si>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</si>
  <si>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</si>
  <si>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</si>
  <si>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</si>
  <si>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</si>
  <si>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</si>
  <si>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</si>
  <si>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</si>
  <si>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</si>
  <si>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</si>
  <si>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</si>
  <si>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</si>
  <si>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</si>
  <si>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</si>
  <si>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</si>
  <si>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</si>
  <si>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</si>
  <si>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</si>
  <si>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</si>
  <si>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</si>
  <si>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</si>
  <si>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</si>
  <si>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</si>
  <si>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</si>
  <si>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</si>
  <si>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</si>
  <si>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</si>
  <si>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</si>
  <si>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</si>
  <si>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</si>
  <si>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</si>
  <si>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</si>
  <si>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</si>
  <si>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</si>
  <si>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</si>
  <si>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</si>
  <si>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</si>
  <si>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</si>
  <si>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</si>
  <si>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</si>
  <si>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</si>
  <si>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</si>
  <si>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</si>
  <si>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</si>
  <si>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</si>
  <si>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</si>
  <si>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</si>
  <si>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</si>
  <si>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</si>
  <si>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</si>
  <si>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</si>
  <si>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</si>
  <si>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</si>
  <si>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</si>
  <si>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</si>
  <si>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</si>
  <si>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</si>
  <si>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</si>
  <si>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</si>
  <si>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</si>
  <si>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</si>
  <si>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</si>
  <si>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</si>
  <si>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</si>
  <si>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</si>
  <si>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</si>
  <si>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</si>
  <si>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</si>
  <si>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</si>
  <si>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</si>
  <si>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</si>
  <si>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</si>
  <si>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</si>
  <si>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</si>
  <si>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</si>
  <si>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</si>
  <si>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</si>
  <si>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</si>
  <si>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</si>
  <si>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</si>
  <si>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</si>
  <si>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</si>
  <si>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</si>
  <si>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</si>
  <si>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</si>
  <si>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</si>
  <si>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</si>
  <si>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</si>
  <si>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</si>
  <si>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</si>
  <si>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</si>
  <si>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</si>
  <si>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</si>
  <si>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</si>
  <si>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</si>
  <si>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</si>
  <si>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</si>
  <si>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</si>
  <si>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</si>
  <si>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</si>
  <si>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</si>
  <si>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</si>
  <si>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</si>
  <si>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</si>
  <si>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</si>
  <si>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</si>
  <si>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</si>
  <si>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</si>
  <si>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</si>
  <si>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</si>
  <si>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</si>
  <si>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</si>
  <si>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</si>
  <si>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</si>
  <si>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</si>
  <si>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</si>
  <si>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</si>
  <si>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</si>
  <si>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</si>
  <si>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</si>
  <si>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</si>
  <si>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</si>
  <si>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</si>
  <si>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</si>
  <si>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</si>
  <si>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</si>
  <si>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</si>
  <si>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</si>
  <si>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</si>
  <si>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</si>
  <si>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</si>
  <si>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</si>
  <si>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</si>
  <si>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</si>
  <si>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</si>
  <si>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</si>
  <si>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</si>
  <si>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</si>
  <si>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</si>
  <si>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</si>
  <si>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</si>
  <si>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</si>
  <si>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</si>
  <si>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</si>
  <si>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</si>
  <si>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</si>
  <si>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</si>
  <si>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</si>
  <si>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</si>
  <si>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</si>
  <si>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</si>
  <si>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</si>
  <si>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</si>
  <si>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</si>
  <si>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</si>
  <si>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</si>
  <si>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</si>
  <si>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</si>
  <si>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</si>
  <si>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</si>
  <si>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</si>
  <si>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</si>
  <si>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</si>
  <si>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</si>
  <si>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</si>
  <si>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</si>
  <si>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</si>
  <si>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</si>
  <si>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</si>
  <si>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</si>
  <si>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</si>
  <si>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</si>
  <si>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</si>
  <si>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</si>
  <si>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</si>
  <si>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</si>
  <si>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</si>
  <si>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</si>
  <si>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</si>
  <si>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</si>
  <si>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</si>
  <si>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</si>
  <si>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</si>
  <si>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</si>
  <si>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</si>
  <si>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</si>
  <si>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</si>
  <si>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</si>
  <si>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</si>
  <si>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</si>
  <si>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</si>
  <si>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</si>
  <si>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</si>
  <si>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</si>
  <si>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</si>
  <si>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</si>
  <si>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</si>
  <si>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</si>
  <si>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</si>
  <si>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</si>
  <si>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</si>
  <si>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</si>
  <si>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</si>
  <si>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</si>
  <si>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</si>
  <si>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</si>
  <si>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</si>
  <si>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</si>
  <si>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</si>
  <si>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</si>
  <si>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</si>
  <si>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</si>
  <si>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</si>
  <si>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</si>
  <si>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</si>
  <si>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</si>
  <si>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</si>
  <si>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</si>
  <si>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</si>
  <si>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</si>
  <si>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</si>
  <si>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</si>
  <si>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</si>
  <si>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</si>
  <si>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</si>
  <si>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</si>
  <si>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</si>
  <si>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</si>
  <si>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</si>
  <si>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</si>
  <si>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</si>
  <si>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</si>
  <si>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</si>
  <si>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</si>
  <si>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</si>
  <si>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</si>
  <si>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</si>
  <si>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</si>
  <si>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</si>
  <si>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</si>
  <si>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</si>
  <si>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</si>
  <si>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</si>
  <si>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</si>
  <si>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</si>
  <si>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</si>
  <si>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</si>
  <si>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</si>
  <si>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</si>
  <si>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</si>
  <si>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</si>
  <si>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</si>
  <si>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</si>
  <si>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</si>
  <si>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</si>
  <si>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</si>
  <si>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</si>
  <si>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</si>
  <si>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</si>
  <si>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</si>
  <si>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</si>
  <si>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</si>
  <si>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</si>
  <si>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</si>
  <si>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</si>
  <si>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</si>
  <si>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</si>
  <si>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</si>
  <si>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</si>
  <si>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</si>
  <si>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</si>
  <si>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</si>
  <si>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</si>
  <si>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</si>
  <si>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</si>
  <si>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</si>
  <si>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</si>
  <si>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</si>
  <si>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</si>
  <si>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</si>
  <si>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</si>
  <si>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</si>
  <si>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</si>
  <si>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</si>
  <si>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</si>
  <si>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</si>
  <si>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</si>
  <si>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</si>
  <si>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</si>
  <si>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</si>
  <si>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</si>
  <si>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</si>
  <si>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</si>
  <si>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</si>
  <si>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</si>
  <si>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</si>
  <si>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</si>
  <si>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</si>
  <si>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</si>
  <si>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</si>
  <si>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</si>
  <si>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</si>
  <si>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</si>
  <si>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</si>
  <si>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</si>
  <si>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</si>
  <si>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</si>
  <si>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</si>
  <si>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</si>
  <si>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</si>
  <si>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</si>
  <si>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</si>
  <si>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</si>
  <si>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</si>
  <si>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</si>
  <si>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</si>
  <si>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</si>
  <si>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</si>
  <si>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</si>
  <si>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</si>
  <si>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</si>
  <si>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</si>
  <si>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</si>
  <si>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</si>
  <si>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</si>
  <si>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</si>
  <si>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</si>
  <si>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</si>
  <si>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</si>
  <si>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</si>
  <si>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</si>
  <si>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</si>
  <si>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</si>
  <si>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</si>
  <si>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</si>
  <si>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</si>
  <si>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</si>
  <si>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</si>
  <si>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</si>
  <si>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</si>
  <si>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</si>
  <si>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</si>
  <si>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</si>
  <si>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</si>
  <si>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</si>
  <si>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</si>
  <si>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</si>
  <si>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</si>
  <si>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</si>
  <si>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</si>
  <si>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</si>
  <si>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</si>
  <si>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</si>
  <si>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</si>
  <si>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</si>
  <si>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</si>
  <si>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</si>
  <si>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</si>
  <si>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</si>
  <si>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</si>
  <si>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</si>
  <si>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</si>
  <si>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</si>
  <si>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</si>
  <si>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</si>
  <si>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</si>
  <si>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</si>
  <si>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</si>
  <si>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</si>
  <si>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</si>
  <si>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</si>
  <si>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</si>
  <si>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</si>
  <si>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</si>
  <si>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</si>
  <si>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</si>
  <si>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</si>
  <si>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</si>
  <si>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</si>
  <si>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</si>
  <si>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</si>
  <si>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</si>
  <si>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</si>
  <si>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</si>
  <si>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</si>
  <si>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</si>
  <si>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</si>
  <si>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</si>
  <si>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</si>
  <si>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</si>
  <si>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</si>
  <si>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</si>
  <si>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</si>
  <si>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</si>
  <si>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</si>
  <si>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</si>
  <si>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</si>
  <si>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</si>
  <si>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</si>
  <si>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</si>
  <si>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</si>
  <si>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</si>
  <si>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</si>
  <si>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</si>
  <si>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</si>
  <si>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</si>
  <si>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</si>
  <si>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</si>
  <si>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</si>
  <si>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</si>
  <si>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</si>
  <si>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</si>
  <si>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</si>
  <si>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</si>
  <si>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</si>
  <si>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</si>
  <si>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</si>
  <si>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</si>
  <si>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</si>
  <si>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</si>
  <si>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</si>
  <si>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</si>
  <si>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</si>
  <si>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</si>
  <si>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</si>
  <si>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</si>
  <si>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</si>
  <si>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</si>
  <si>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</si>
  <si>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</si>
  <si>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</si>
  <si>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</si>
  <si>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</si>
  <si>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</si>
  <si>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</si>
  <si>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</si>
  <si>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</si>
  <si>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</si>
  <si>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</si>
  <si>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</si>
  <si>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</si>
  <si>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</si>
  <si>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</si>
  <si>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</si>
  <si>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</si>
  <si>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</si>
  <si>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</si>
  <si>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</si>
  <si>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</si>
  <si>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</si>
  <si>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</si>
  <si>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</si>
  <si>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</si>
  <si>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</si>
  <si>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</si>
  <si>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</si>
  <si>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</si>
  <si>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</si>
  <si>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</si>
  <si>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</si>
  <si>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</si>
  <si>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</si>
  <si>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</si>
  <si>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</si>
  <si>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</si>
  <si>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</si>
  <si>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</si>
  <si>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</si>
  <si>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</si>
  <si>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</si>
  <si>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</si>
  <si>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</si>
  <si>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</si>
  <si>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</si>
  <si>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</si>
  <si>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</si>
  <si>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</si>
  <si>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</si>
  <si>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</si>
  <si>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</si>
  <si>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</si>
  <si>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</si>
  <si>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</si>
  <si>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</si>
  <si>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</si>
  <si>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</si>
  <si>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</si>
  <si>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</si>
  <si>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</si>
  <si>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</si>
  <si>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</si>
  <si>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</si>
  <si>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</si>
  <si>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</si>
  <si>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</si>
  <si>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</si>
  <si>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</si>
  <si>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</si>
  <si>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</si>
  <si>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</si>
  <si>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</si>
  <si>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</si>
  <si>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</si>
  <si>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</si>
  <si>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</si>
  <si>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</si>
  <si>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</si>
  <si>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</si>
  <si>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</si>
  <si>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</si>
  <si>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</si>
  <si>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</si>
  <si>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</si>
  <si>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</si>
  <si>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</si>
  <si>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</si>
  <si>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</si>
  <si>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</si>
  <si>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</si>
  <si>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</si>
  <si>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</si>
  <si>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</si>
  <si>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</si>
  <si>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</si>
  <si>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</si>
  <si>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</si>
  <si>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</si>
  <si>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</si>
  <si>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</si>
  <si>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</si>
  <si>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</si>
  <si>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</si>
  <si>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</si>
  <si>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</si>
  <si>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</si>
  <si>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</si>
  <si>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</si>
  <si>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</si>
  <si>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</si>
  <si>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</si>
  <si>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</si>
  <si>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</si>
  <si>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</si>
  <si>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</si>
  <si>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</si>
  <si>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</si>
  <si>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</si>
  <si>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</si>
  <si>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</si>
  <si>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</si>
  <si>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</si>
  <si>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</si>
  <si>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</si>
  <si>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</si>
  <si>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</si>
  <si>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</si>
  <si>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</si>
  <si>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</si>
  <si>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</si>
  <si>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</si>
  <si>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</si>
  <si>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</si>
  <si>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</si>
  <si>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</si>
  <si>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</si>
  <si>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</si>
  <si>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</si>
  <si>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</si>
  <si>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</si>
  <si>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</si>
  <si>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</si>
  <si>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</si>
  <si>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</si>
  <si>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</si>
  <si>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</si>
  <si>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</si>
  <si>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</si>
  <si>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</si>
  <si>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</si>
  <si>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</si>
  <si>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</si>
  <si>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</si>
  <si>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</si>
  <si>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</si>
  <si>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</si>
  <si>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</si>
  <si>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</si>
  <si>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</si>
  <si>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</si>
  <si>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</si>
  <si>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</si>
  <si>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</si>
  <si>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</si>
  <si>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</si>
  <si>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</si>
  <si>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</si>
  <si>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</si>
  <si>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</si>
  <si>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</si>
  <si>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</si>
  <si>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</si>
  <si>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</si>
  <si>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</si>
  <si>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</si>
  <si>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</si>
  <si>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</si>
  <si>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</si>
  <si>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</si>
  <si>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</si>
  <si>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</si>
  <si>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</si>
  <si>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</si>
  <si>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</si>
  <si>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</si>
  <si>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</si>
  <si>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</si>
  <si>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</si>
  <si>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</si>
  <si>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</si>
  <si>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</si>
  <si>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</si>
  <si>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</si>
  <si>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</si>
  <si>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</si>
  <si>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</si>
  <si>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</si>
  <si>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</si>
  <si>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</si>
  <si>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</si>
  <si>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</si>
  <si>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</si>
  <si>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</si>
  <si>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</si>
  <si>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</si>
  <si>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</si>
  <si>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</si>
  <si>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</si>
  <si>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</si>
  <si>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</si>
  <si>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</si>
  <si>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</si>
  <si>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</si>
  <si>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</si>
  <si>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</si>
  <si>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</si>
  <si>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</si>
  <si>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</si>
  <si>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</si>
  <si>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</si>
  <si>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</si>
  <si>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</si>
  <si>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</si>
  <si>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</si>
  <si>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</si>
  <si>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</si>
  <si>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</si>
  <si>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</si>
  <si>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</si>
  <si>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</si>
  <si>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</si>
  <si>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</si>
  <si>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</si>
  <si>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</si>
  <si>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</si>
  <si>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</si>
  <si>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</si>
  <si>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</si>
  <si>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</si>
  <si>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</si>
  <si>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</si>
  <si>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</si>
  <si>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</si>
  <si>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</si>
  <si>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</si>
  <si>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</si>
  <si>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</si>
  <si>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</si>
  <si>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</si>
  <si>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</si>
  <si>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</si>
  <si>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</si>
  <si>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</si>
  <si>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</si>
  <si>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</si>
  <si>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</si>
  <si>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</si>
  <si>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</si>
  <si>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</si>
  <si>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</si>
  <si>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</si>
  <si>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</si>
  <si>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</si>
  <si>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</si>
  <si>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</si>
  <si>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</si>
  <si>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</si>
  <si>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</si>
  <si>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</si>
  <si>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</si>
  <si>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</si>
  <si>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</si>
  <si>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</si>
  <si>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</si>
  <si>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</si>
  <si>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</si>
  <si>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</si>
  <si>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</si>
  <si>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</si>
  <si>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</si>
  <si>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</si>
  <si>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</si>
  <si>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</si>
  <si>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</si>
  <si>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</si>
  <si>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</si>
  <si>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</si>
  <si>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</si>
  <si>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</si>
  <si>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</si>
  <si>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</si>
  <si>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</si>
  <si>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</si>
  <si>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</si>
  <si>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</si>
  <si>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</si>
  <si>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</si>
  <si>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</si>
  <si>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</si>
  <si>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</si>
  <si>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</si>
  <si>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</si>
  <si>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</si>
  <si>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</si>
  <si>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</si>
  <si>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</si>
  <si>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</si>
  <si>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</si>
  <si>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</si>
  <si>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</si>
  <si>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</si>
  <si>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</si>
  <si>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</si>
  <si>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</si>
  <si>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</si>
  <si>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</si>
  <si>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</si>
  <si>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</si>
  <si>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</si>
  <si>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</si>
  <si>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</si>
  <si>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</si>
  <si>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</si>
  <si>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</si>
  <si>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</si>
  <si>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</si>
  <si>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</si>
  <si>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</si>
  <si>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</si>
  <si>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</si>
  <si>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</si>
  <si>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</si>
  <si>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</si>
  <si>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</si>
  <si>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</si>
  <si>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</si>
  <si>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</si>
  <si>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</si>
  <si>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</si>
  <si>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</si>
  <si>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</si>
  <si>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</si>
  <si>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</si>
  <si>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</si>
  <si>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</si>
  <si>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</si>
  <si>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</si>
  <si>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</si>
  <si>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</si>
  <si>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</si>
  <si>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</si>
  <si>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</si>
  <si>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</si>
  <si>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</si>
  <si>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</si>
  <si>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</si>
  <si>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</si>
  <si>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</si>
  <si>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</si>
  <si>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</si>
  <si>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</si>
  <si>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</si>
  <si>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</si>
  <si>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</si>
  <si>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</si>
  <si>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</si>
  <si>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</si>
  <si>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</si>
  <si>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</si>
  <si>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</si>
  <si>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</si>
  <si>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</si>
  <si>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</si>
  <si>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</si>
  <si>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</si>
  <si>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</si>
  <si>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</si>
  <si>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</si>
  <si>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</si>
  <si>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</si>
  <si>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</si>
  <si>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</si>
  <si>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</si>
  <si>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</si>
  <si>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</si>
  <si>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</si>
  <si>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</si>
  <si>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</si>
  <si>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</si>
  <si>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</si>
  <si>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</si>
  <si>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</si>
  <si>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</si>
  <si>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</si>
  <si>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</si>
  <si>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</si>
  <si>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</si>
  <si>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</si>
  <si>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</si>
  <si>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</si>
  <si>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</si>
  <si>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</si>
  <si>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</si>
  <si>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</si>
  <si>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</si>
  <si>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</si>
  <si>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</si>
  <si>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</si>
  <si>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</si>
  <si>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</si>
  <si>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</si>
  <si>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</si>
  <si>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</si>
  <si>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</si>
  <si>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</si>
  <si>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</si>
  <si>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</si>
  <si>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</si>
  <si>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</si>
  <si>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</si>
  <si>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</si>
  <si>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</si>
  <si>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</si>
  <si>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</si>
  <si>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</si>
  <si>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</si>
  <si>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</si>
  <si>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</si>
  <si>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</si>
  <si>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</si>
  <si>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</si>
  <si>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</si>
  <si>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</si>
  <si>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</si>
  <si>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</si>
  <si>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</si>
  <si>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</si>
  <si>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</si>
  <si>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</si>
  <si>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</si>
  <si>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</si>
  <si>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</si>
  <si>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</si>
  <si>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</si>
  <si>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</si>
  <si>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</si>
  <si>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</si>
  <si>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</si>
  <si>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</si>
  <si>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</si>
  <si>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</si>
  <si>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</si>
  <si>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</si>
  <si>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</si>
  <si>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</si>
  <si>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</si>
  <si>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</si>
  <si>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</si>
  <si>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</si>
  <si>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</si>
  <si>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</si>
  <si>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</si>
  <si>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</si>
  <si>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</si>
  <si>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</si>
  <si>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</si>
  <si>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</si>
  <si>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</si>
  <si>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</si>
  <si>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</si>
  <si>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</si>
  <si>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</si>
  <si>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</si>
  <si>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</si>
  <si>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</si>
  <si>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</si>
  <si>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</si>
  <si>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</si>
  <si>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</si>
  <si>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</si>
  <si>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</si>
  <si>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</si>
  <si>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</si>
  <si>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</si>
  <si>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</si>
  <si>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</si>
  <si>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</si>
  <si>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</si>
  <si>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</si>
  <si>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</si>
  <si>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</si>
  <si>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</si>
  <si>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</si>
  <si>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</si>
  <si>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</si>
  <si>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</si>
  <si>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</si>
  <si>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</si>
  <si>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</si>
  <si>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</si>
  <si>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</si>
  <si>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</si>
  <si>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</si>
  <si>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</si>
  <si>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</si>
  <si>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</si>
  <si>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</si>
  <si>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</si>
  <si>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</si>
  <si>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</si>
  <si>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</si>
  <si>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</si>
  <si>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</si>
  <si>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</si>
  <si>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</si>
  <si>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</si>
  <si>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</si>
  <si>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</si>
  <si>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</si>
  <si>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</si>
  <si>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</si>
  <si>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</si>
  <si>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</si>
  <si>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</si>
  <si>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</si>
  <si>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</si>
  <si>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</si>
  <si>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</si>
  <si>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</si>
  <si>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</si>
  <si>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</si>
  <si>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</si>
  <si>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</si>
  <si>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</si>
  <si>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</si>
  <si>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</si>
  <si>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</si>
  <si>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</si>
  <si>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</si>
  <si>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</si>
  <si>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</si>
  <si>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</si>
  <si>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</si>
  <si>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</si>
  <si>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</si>
  <si>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</si>
  <si>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</si>
  <si>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</si>
  <si>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</si>
  <si>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</si>
  <si>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</si>
  <si>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</si>
  <si>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</si>
  <si>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</si>
  <si>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</si>
  <si>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</si>
  <si>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</si>
  <si>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</si>
  <si>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</si>
  <si>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</si>
  <si>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</si>
  <si>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</si>
  <si>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</si>
  <si>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</si>
  <si>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</si>
  <si>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</si>
  <si>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</si>
  <si>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</si>
  <si>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</si>
  <si>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</si>
  <si>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</si>
  <si>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</si>
  <si>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</si>
  <si>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</si>
  <si>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</si>
  <si>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</si>
  <si>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</si>
  <si>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</si>
  <si>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</si>
  <si>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</si>
  <si>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</si>
  <si>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</si>
  <si>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</si>
  <si>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</si>
  <si>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</si>
  <si>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</si>
  <si>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</si>
  <si>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</si>
  <si>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</si>
  <si>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</si>
  <si>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</si>
  <si>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</si>
  <si>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</si>
  <si>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</si>
  <si>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</si>
  <si>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</si>
  <si>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</si>
  <si>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</si>
  <si>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</si>
  <si>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</si>
  <si>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</si>
  <si>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</si>
  <si>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</si>
  <si>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</si>
  <si>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</si>
  <si>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</si>
  <si>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</si>
  <si>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</si>
  <si>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</si>
  <si>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</si>
  <si>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</si>
  <si>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</si>
  <si>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</si>
  <si>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</si>
  <si>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</si>
  <si>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</si>
  <si>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</si>
  <si>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</si>
  <si>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</si>
  <si>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</si>
  <si>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</si>
  <si>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</si>
  <si>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</si>
  <si>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</si>
  <si>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</si>
  <si>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</si>
  <si>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</si>
  <si>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</si>
  <si>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</si>
  <si>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</si>
  <si>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</si>
  <si>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</si>
  <si>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</si>
  <si>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</si>
  <si>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</si>
  <si>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</si>
  <si>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</si>
  <si>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</si>
  <si>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</si>
  <si>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</si>
  <si>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</si>
  <si>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</si>
  <si>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</si>
  <si>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</si>
  <si>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</si>
  <si>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</si>
  <si>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</si>
  <si>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</si>
  <si>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</si>
  <si>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</si>
  <si>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</si>
  <si>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</si>
  <si>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</si>
  <si>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</si>
  <si>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</si>
  <si>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</si>
  <si>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</si>
  <si>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</si>
  <si>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</si>
  <si>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</si>
  <si>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</si>
  <si>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</si>
  <si>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</si>
  <si>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</si>
  <si>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</si>
  <si>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</si>
  <si>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</si>
  <si>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</si>
  <si>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</si>
  <si>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</si>
  <si>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</si>
  <si>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</si>
  <si>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</si>
  <si>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</si>
  <si>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</si>
  <si>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</si>
  <si>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</si>
  <si>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</si>
  <si>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</si>
  <si>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</si>
  <si>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</si>
  <si>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</si>
  <si>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</si>
  <si>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</si>
  <si>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</si>
  <si>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</si>
  <si>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</si>
  <si>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</si>
  <si>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</si>
  <si>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</si>
  <si>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</si>
  <si>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</si>
  <si>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</si>
  <si>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</si>
  <si>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</si>
  <si>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</si>
  <si>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</si>
  <si>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</si>
  <si>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</si>
  <si>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</si>
  <si>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</si>
  <si>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</si>
  <si>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</si>
  <si>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</si>
  <si>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</si>
  <si>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</si>
  <si>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</si>
  <si>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</si>
  <si>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</si>
  <si>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</si>
  <si>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</si>
  <si>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</si>
  <si>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</si>
  <si>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</si>
  <si>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</si>
  <si>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</si>
  <si>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</si>
  <si>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</si>
  <si>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</si>
  <si>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</si>
  <si>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</si>
  <si>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</si>
  <si>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</si>
  <si>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</si>
  <si>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</si>
  <si>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</si>
  <si>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</si>
  <si>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</si>
  <si>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</si>
  <si>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</si>
  <si>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</si>
  <si>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</si>
  <si>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</si>
  <si>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</si>
  <si>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</si>
  <si>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</si>
  <si>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</si>
  <si>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</si>
  <si>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</si>
  <si>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</si>
  <si>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</si>
  <si>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</si>
  <si>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</si>
  <si>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</si>
  <si>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</si>
  <si>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</si>
  <si>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</si>
  <si>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</si>
  <si>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</si>
  <si>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</si>
  <si>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</si>
  <si>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</si>
  <si>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</si>
  <si>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</si>
  <si>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</si>
  <si>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</si>
  <si>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</si>
  <si>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</si>
  <si>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</si>
  <si>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</si>
  <si>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</si>
  <si>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</si>
  <si>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</si>
  <si>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</si>
  <si>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</si>
  <si>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</si>
  <si>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</si>
  <si>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</si>
  <si>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</si>
  <si>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</si>
  <si>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</si>
  <si>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</si>
  <si>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</si>
  <si>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</si>
  <si>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</si>
  <si>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</si>
  <si>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</si>
  <si>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</si>
  <si>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</si>
  <si>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</si>
  <si>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</si>
  <si>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</si>
  <si>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</si>
  <si>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</si>
  <si>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</si>
  <si>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</si>
  <si>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</si>
  <si>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</si>
  <si>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</si>
  <si>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</si>
  <si>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</si>
  <si>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</si>
  <si>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</si>
  <si>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</si>
  <si>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</si>
  <si>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</si>
  <si>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</si>
  <si>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</si>
  <si>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</si>
  <si>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</si>
  <si>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</si>
  <si>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</si>
  <si>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</si>
  <si>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</si>
  <si>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</si>
  <si>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</si>
  <si>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</si>
  <si>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</si>
  <si>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</si>
  <si>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</si>
  <si>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</si>
  <si>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</si>
  <si>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</si>
  <si>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</si>
  <si>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</si>
  <si>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</si>
  <si>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</si>
  <si>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</si>
  <si>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</si>
  <si>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</si>
  <si>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</si>
  <si>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</si>
  <si>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</si>
  <si>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</si>
  <si>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</si>
  <si>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</si>
  <si>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</si>
  <si>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</si>
  <si>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</si>
  <si>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</si>
  <si>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</si>
  <si>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</si>
  <si>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</si>
  <si>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</si>
  <si>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</si>
  <si>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</si>
  <si>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</si>
  <si>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</si>
  <si>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</si>
  <si>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</si>
  <si>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</si>
  <si>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</si>
  <si>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</si>
  <si>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</si>
  <si>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</si>
  <si>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</si>
  <si>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</si>
  <si>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</si>
  <si>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</si>
  <si>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</si>
  <si>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</si>
  <si>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</si>
  <si>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</si>
  <si>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</si>
  <si>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</si>
  <si>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</si>
  <si>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</si>
  <si>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</si>
  <si>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</si>
  <si>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</si>
  <si>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</si>
  <si>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</si>
  <si>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</si>
  <si>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</si>
  <si>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</si>
  <si>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</si>
  <si>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</si>
  <si>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</si>
  <si>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</si>
  <si>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</si>
  <si>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</si>
  <si>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</si>
  <si>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</si>
  <si>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</si>
  <si>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</si>
  <si>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</si>
  <si>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</si>
  <si>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</si>
  <si>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</si>
  <si>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</si>
  <si>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</si>
  <si>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</si>
  <si>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</si>
  <si>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</si>
  <si>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</si>
  <si>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</si>
  <si>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</si>
  <si>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</si>
  <si>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</si>
  <si>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</si>
  <si>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</si>
  <si>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</si>
  <si>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</si>
  <si>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</si>
  <si>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</si>
  <si>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</si>
  <si>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</si>
  <si>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</si>
  <si>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</si>
  <si>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</si>
  <si>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</si>
  <si>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</si>
  <si>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</si>
  <si>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</si>
  <si>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</si>
  <si>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</si>
  <si>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</si>
  <si>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</si>
  <si>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</si>
  <si>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</si>
  <si>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</si>
  <si>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</si>
  <si>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</si>
  <si>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</si>
  <si>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</si>
  <si>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</si>
  <si>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</si>
  <si>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</si>
  <si>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</si>
  <si>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</si>
  <si>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</si>
  <si>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</si>
  <si>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</si>
  <si>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</si>
  <si>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</si>
  <si>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</si>
  <si>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</si>
  <si>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</si>
  <si>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</si>
  <si>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</si>
  <si>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</si>
  <si>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</si>
  <si>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</si>
  <si>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</si>
  <si>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</si>
  <si>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</si>
  <si>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</si>
  <si>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</si>
  <si>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</si>
  <si>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</si>
  <si>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</si>
  <si>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</si>
  <si>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</si>
  <si>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</si>
  <si>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</si>
  <si>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</si>
  <si>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</si>
  <si>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</si>
  <si>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</si>
  <si>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</si>
  <si>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</si>
  <si>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</si>
  <si>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</si>
  <si>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</si>
  <si>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</si>
  <si>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</si>
  <si>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</si>
  <si>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</si>
  <si>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</si>
  <si>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</si>
  <si>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</si>
  <si>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</si>
  <si>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</si>
  <si>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</si>
  <si>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</si>
  <si>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</si>
  <si>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</si>
  <si>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</si>
  <si>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</si>
  <si>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</si>
  <si>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</si>
  <si>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</si>
  <si>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</si>
  <si>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</si>
  <si>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</si>
  <si>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</si>
  <si>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</si>
  <si>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</si>
  <si>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</si>
  <si>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</si>
  <si>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</si>
  <si>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</si>
  <si>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</si>
  <si>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</si>
  <si>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</si>
  <si>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</si>
  <si>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</si>
  <si>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</si>
  <si>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</si>
  <si>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</si>
  <si>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</si>
  <si>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</si>
  <si>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</si>
  <si>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</si>
  <si>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</si>
  <si>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</si>
  <si>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</si>
  <si>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</si>
  <si>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</si>
  <si>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</si>
  <si>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</si>
  <si>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</si>
  <si>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</si>
  <si>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</si>
  <si>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</si>
  <si>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</si>
  <si>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</si>
  <si>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</si>
  <si>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</si>
  <si>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</si>
  <si>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</si>
  <si>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</si>
  <si>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</si>
  <si>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</si>
  <si>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</si>
  <si>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</si>
  <si>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</si>
  <si>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</si>
  <si>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</si>
  <si>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</si>
  <si>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</si>
  <si>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</si>
  <si>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</si>
  <si>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</si>
  <si>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</si>
  <si>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</si>
  <si>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</si>
  <si>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</si>
  <si>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</si>
  <si>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</si>
  <si>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</si>
  <si>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</si>
  <si>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</si>
  <si>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</si>
  <si>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</si>
  <si>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</si>
  <si>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</si>
  <si>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</si>
  <si>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</si>
  <si>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</si>
  <si>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</si>
  <si>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</si>
  <si>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</si>
  <si>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</si>
  <si>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</si>
  <si>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</si>
  <si>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</si>
  <si>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</si>
  <si>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</si>
  <si>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</si>
  <si>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</si>
  <si>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</si>
  <si>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</si>
  <si>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</si>
  <si>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</si>
  <si>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</si>
  <si>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</si>
  <si>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</si>
  <si>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</si>
  <si>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</si>
  <si>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</si>
  <si>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</si>
  <si>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</si>
  <si>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</si>
  <si>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</si>
  <si>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</si>
  <si>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</si>
  <si>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</si>
  <si>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</si>
  <si>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</si>
  <si>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</si>
  <si>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</si>
  <si>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</si>
  <si>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</si>
  <si>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</si>
  <si>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</si>
  <si>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</si>
  <si>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</si>
  <si>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</si>
  <si>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</si>
  <si>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</si>
  <si>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</si>
  <si>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</si>
  <si>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</si>
  <si>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</si>
  <si>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</si>
  <si>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</si>
  <si>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</si>
  <si>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</si>
  <si>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</si>
  <si>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</si>
  <si>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</si>
  <si>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</si>
  <si>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</si>
  <si>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</si>
  <si>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</si>
  <si>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</si>
  <si>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</si>
  <si>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</si>
  <si>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</si>
  <si>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</si>
  <si>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</si>
  <si>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</si>
  <si>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</si>
  <si>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</si>
  <si>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</si>
  <si>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</si>
  <si>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</si>
  <si>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</si>
  <si>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</si>
  <si>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</si>
  <si>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</si>
  <si>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</si>
  <si>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</si>
  <si>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</si>
  <si>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</si>
  <si>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</si>
  <si>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</si>
  <si>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</si>
  <si>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</si>
  <si>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</si>
  <si>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</si>
  <si>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</si>
  <si>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</si>
  <si>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</si>
  <si>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</si>
  <si>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</si>
  <si>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</si>
  <si>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</si>
  <si>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</si>
  <si>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</si>
  <si>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</si>
  <si>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</si>
  <si>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</si>
  <si>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</si>
  <si>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</si>
  <si>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</si>
  <si>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</si>
  <si>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</si>
  <si>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</si>
  <si>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</si>
  <si>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</si>
  <si>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</si>
  <si>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</si>
  <si>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</si>
  <si>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</si>
  <si>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</si>
  <si>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</si>
  <si>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</si>
  <si>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</si>
  <si>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</si>
  <si>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</si>
  <si>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</si>
  <si>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</si>
  <si>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</si>
  <si>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</si>
  <si>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</si>
  <si>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</si>
  <si>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</si>
  <si>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</si>
  <si>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</si>
  <si>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</si>
  <si>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</si>
  <si>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</si>
  <si>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</si>
  <si>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</si>
  <si>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</si>
  <si>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</si>
  <si>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</si>
  <si>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</si>
  <si>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</si>
  <si>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</si>
  <si>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</si>
  <si>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</si>
  <si>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</si>
  <si>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</si>
  <si>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</si>
  <si>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</si>
  <si>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</si>
  <si>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</si>
  <si>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</si>
  <si>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</si>
  <si>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</si>
  <si>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</si>
  <si>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</si>
  <si>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</si>
  <si>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</si>
  <si>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</si>
  <si>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</si>
  <si>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</si>
  <si>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</si>
  <si>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</si>
  <si>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</si>
  <si>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</si>
  <si>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</si>
  <si>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</si>
  <si>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</si>
  <si>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</si>
  <si>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</si>
  <si>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</si>
  <si>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</si>
  <si>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</si>
  <si>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</si>
  <si>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</si>
  <si>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</si>
  <si>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</si>
  <si>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</si>
  <si>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</si>
  <si>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</si>
  <si>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</si>
  <si>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</si>
  <si>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</si>
  <si>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</si>
  <si>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</si>
  <si>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</si>
  <si>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</si>
  <si>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</si>
  <si>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</si>
  <si>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</si>
  <si>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</si>
  <si>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</si>
  <si>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</si>
  <si>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</si>
  <si>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</si>
  <si>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</si>
  <si>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</si>
  <si>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</si>
  <si>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</si>
  <si>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</si>
  <si>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</si>
  <si>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</si>
  <si>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</si>
  <si>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</si>
  <si>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</si>
  <si>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</si>
  <si>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</si>
  <si>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</si>
  <si>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</si>
  <si>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</si>
  <si>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</si>
  <si>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</si>
  <si>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</si>
  <si>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</si>
  <si>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</si>
  <si>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</si>
  <si>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</si>
  <si>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</si>
  <si>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</si>
  <si>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</si>
  <si>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</si>
  <si>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</si>
  <si>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</si>
  <si>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</si>
  <si>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</si>
  <si>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</si>
  <si>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</si>
  <si>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</si>
  <si>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</si>
  <si>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</si>
  <si>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</si>
  <si>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</si>
  <si>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</si>
  <si>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</si>
  <si>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</si>
  <si>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</si>
  <si>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</si>
  <si>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</si>
  <si>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</si>
  <si>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</si>
  <si>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</si>
  <si>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</si>
  <si>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</si>
  <si>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</si>
  <si>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</si>
  <si>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</si>
  <si>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</si>
  <si>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</si>
  <si>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</si>
  <si>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</si>
  <si>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</si>
  <si>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</si>
  <si>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</si>
  <si>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</si>
  <si>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</si>
  <si>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</si>
  <si>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</si>
  <si>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</si>
  <si>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</si>
  <si>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</si>
  <si>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</si>
  <si>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</si>
  <si>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</si>
  <si>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</si>
  <si>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</si>
  <si>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</si>
  <si>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</si>
  <si>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</si>
  <si>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</si>
  <si>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</si>
  <si>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</si>
  <si>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</si>
  <si>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</si>
  <si>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</si>
  <si>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</si>
  <si>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</si>
  <si>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</si>
  <si>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</si>
  <si>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</si>
  <si>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</si>
  <si>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</si>
  <si>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</si>
  <si>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</si>
  <si>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</si>
  <si>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</si>
  <si>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</si>
  <si>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</si>
  <si>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</si>
  <si>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</si>
  <si>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</si>
  <si>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</si>
  <si>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</si>
  <si>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</si>
  <si>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</si>
  <si>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</si>
  <si>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</si>
  <si>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</si>
  <si>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</si>
  <si>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</si>
  <si>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</si>
  <si>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</si>
  <si>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</si>
  <si>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</si>
  <si>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</si>
  <si>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</si>
  <si>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</si>
  <si>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</si>
  <si>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</si>
  <si>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</si>
  <si>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</si>
  <si>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</si>
  <si>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</si>
  <si>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</si>
  <si>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</si>
  <si>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</si>
  <si>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</si>
  <si>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</si>
  <si>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</si>
  <si>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</si>
  <si>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</si>
  <si>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</si>
  <si>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</si>
  <si>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</si>
  <si>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</si>
  <si>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</si>
  <si>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</si>
  <si>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</si>
  <si>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</si>
  <si>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</si>
  <si>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</si>
  <si>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</si>
  <si>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</si>
  <si>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</si>
  <si>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</si>
  <si>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</si>
  <si>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</si>
  <si>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</si>
  <si>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</si>
  <si>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</si>
  <si>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</si>
  <si>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</si>
  <si>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</si>
  <si>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</si>
  <si>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</si>
  <si>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</si>
  <si>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</si>
  <si>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</si>
  <si>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</si>
  <si>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</si>
  <si>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</si>
  <si>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</si>
  <si>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</si>
  <si>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</si>
  <si>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</si>
  <si>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</si>
  <si>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</si>
  <si>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</si>
  <si>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</si>
  <si>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</si>
  <si>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</si>
  <si>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</si>
  <si>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</si>
  <si>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</si>
  <si>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</si>
  <si>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</si>
  <si>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</si>
  <si>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</si>
  <si>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</si>
  <si>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</si>
  <si>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</si>
  <si>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</si>
  <si>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</si>
  <si>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</si>
  <si>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</si>
  <si>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</si>
  <si>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</si>
  <si>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</si>
  <si>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</si>
  <si>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</si>
  <si>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</si>
  <si>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</si>
  <si>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</si>
  <si>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</si>
  <si>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</si>
  <si>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</si>
  <si>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</si>
  <si>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</si>
  <si>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</si>
  <si>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</si>
  <si>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</si>
  <si>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</si>
  <si>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</si>
  <si>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</si>
  <si>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</si>
  <si>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</si>
  <si>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</si>
  <si>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</si>
  <si>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</si>
  <si>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</si>
  <si>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</si>
  <si>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</si>
  <si>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</si>
  <si>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</si>
  <si>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</si>
  <si>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</si>
  <si>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</si>
  <si>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</si>
  <si>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</si>
  <si>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</si>
  <si>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</si>
  <si>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</si>
  <si>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</si>
  <si>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</si>
  <si>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</si>
  <si>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</si>
  <si>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</si>
  <si>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</si>
  <si>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</si>
  <si>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</si>
  <si>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</si>
  <si>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</si>
  <si>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</si>
  <si>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</si>
  <si>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</si>
  <si>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</si>
  <si>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</si>
  <si>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</si>
  <si>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</si>
  <si>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</si>
  <si>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</si>
  <si>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</si>
  <si>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</si>
  <si>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</si>
  <si>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</si>
  <si>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</si>
  <si>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</si>
  <si>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</si>
  <si>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</si>
  <si>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</si>
  <si>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</si>
  <si>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</si>
  <si>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</si>
  <si>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</si>
  <si>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</si>
  <si>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</si>
  <si>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</si>
  <si>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</si>
  <si>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</si>
  <si>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</si>
  <si>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</si>
  <si>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</si>
  <si>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</si>
  <si>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</si>
  <si>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</si>
  <si>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</si>
  <si>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</si>
  <si>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</si>
  <si>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</si>
  <si>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</si>
  <si>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</si>
  <si>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</si>
  <si>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</si>
  <si>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</si>
  <si>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</si>
  <si>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</si>
  <si>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</si>
  <si>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</si>
  <si>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</si>
  <si>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</si>
  <si>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</si>
  <si>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</si>
  <si>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</si>
  <si>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</si>
  <si>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</si>
  <si>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</si>
  <si>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</si>
  <si>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</si>
  <si>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</si>
  <si>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</si>
  <si>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</si>
  <si>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</si>
  <si>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</si>
  <si>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</si>
  <si>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</si>
  <si>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</si>
  <si>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</si>
  <si>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</si>
  <si>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</si>
  <si>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</si>
  <si>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</si>
  <si>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</si>
  <si>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</si>
  <si>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</si>
  <si>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</si>
  <si>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</si>
  <si>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</si>
  <si>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</si>
  <si>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</si>
  <si>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</si>
  <si>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</si>
  <si>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</si>
  <si>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</si>
  <si>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</si>
  <si>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</si>
  <si>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</si>
  <si>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</si>
  <si>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</si>
  <si>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</si>
  <si>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</si>
  <si>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</si>
  <si>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</si>
  <si>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</si>
  <si>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</si>
  <si>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</si>
  <si>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</si>
  <si>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</si>
  <si>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</si>
  <si>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</si>
  <si>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</si>
  <si>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</si>
  <si>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</si>
  <si>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</si>
  <si>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</si>
  <si>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</si>
  <si>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</si>
  <si>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</si>
  <si>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</si>
  <si>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</si>
  <si>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</si>
  <si>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</si>
  <si>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</si>
  <si>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</si>
  <si>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</si>
  <si>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</si>
  <si>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</si>
  <si>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</si>
  <si>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</si>
  <si>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</si>
  <si>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</si>
  <si>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</si>
  <si>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</si>
  <si>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</si>
  <si>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</si>
  <si>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</si>
  <si>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</si>
  <si>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</si>
  <si>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</si>
  <si>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</si>
  <si>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</si>
  <si>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</si>
  <si>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</si>
  <si>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</si>
  <si>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</si>
  <si>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</si>
  <si>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</si>
  <si>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</si>
  <si>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</si>
  <si>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</si>
  <si>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</si>
  <si>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</si>
  <si>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</si>
  <si>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</si>
  <si>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</si>
  <si>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</si>
  <si>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</si>
  <si>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</si>
  <si>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</si>
  <si>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</si>
  <si>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</si>
  <si>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</si>
  <si>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</si>
  <si>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</si>
  <si>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</si>
  <si>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</si>
  <si>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</si>
  <si>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</si>
  <si>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</si>
  <si>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</si>
  <si>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</si>
  <si>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</si>
  <si>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</si>
  <si>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</si>
  <si>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</si>
  <si>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</si>
  <si>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</si>
  <si>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</si>
  <si>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</si>
  <si>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</si>
  <si>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</si>
  <si>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</si>
  <si>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</si>
  <si>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</si>
  <si>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</si>
  <si>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</si>
  <si>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</si>
  <si>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</si>
  <si>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</si>
  <si>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</si>
  <si>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</si>
  <si>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</si>
  <si>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</si>
  <si>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</si>
  <si>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</si>
  <si>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</si>
  <si>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</si>
  <si>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</si>
  <si>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</si>
  <si>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</si>
  <si>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</si>
  <si>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</si>
  <si>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</si>
  <si>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</si>
  <si>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</si>
  <si>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</si>
  <si>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</si>
  <si>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</si>
  <si>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</si>
  <si>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</si>
  <si>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</si>
  <si>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</si>
  <si>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</si>
  <si>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</si>
  <si>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</si>
  <si>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</si>
  <si>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</si>
  <si>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</si>
  <si>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</si>
  <si>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</si>
  <si>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</si>
  <si>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</si>
  <si>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</si>
  <si>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</si>
  <si>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</si>
  <si>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</si>
  <si>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</si>
  <si>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</si>
  <si>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</si>
  <si>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</si>
  <si>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</si>
  <si>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</si>
  <si>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</si>
  <si>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</si>
  <si>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</si>
  <si>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</si>
  <si>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</si>
  <si>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</si>
  <si>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</si>
  <si>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</si>
  <si>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</si>
  <si>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</si>
  <si>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</si>
  <si>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</si>
  <si>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</si>
  <si>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</si>
  <si>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</si>
  <si>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</si>
  <si>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</si>
  <si>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</si>
  <si>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</si>
  <si>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</si>
  <si>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</si>
  <si>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</si>
  <si>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</si>
  <si>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</si>
  <si>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</si>
  <si>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</si>
  <si>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</si>
  <si>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</si>
  <si>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</si>
  <si>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</si>
  <si>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</si>
  <si>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</si>
  <si>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</si>
  <si>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</si>
  <si>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</si>
  <si>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</si>
  <si>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</si>
  <si>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</si>
  <si>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</si>
  <si>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</si>
  <si>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</si>
  <si>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</si>
  <si>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</si>
  <si>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</si>
  <si>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</si>
  <si>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</si>
  <si>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</si>
  <si>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</si>
  <si>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</si>
  <si>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</si>
  <si>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</si>
  <si>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</si>
  <si>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</si>
  <si>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</si>
  <si>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</si>
  <si>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</si>
  <si>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</si>
  <si>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</si>
  <si>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</si>
  <si>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</si>
  <si>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</si>
  <si>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</si>
  <si>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</si>
  <si>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</si>
  <si>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</si>
  <si>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</si>
  <si>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</si>
  <si>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</si>
  <si>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</si>
  <si>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</si>
  <si>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</si>
  <si>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</si>
  <si>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</si>
  <si>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</si>
  <si>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</si>
  <si>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</si>
  <si>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</si>
  <si>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</si>
  <si>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</si>
  <si>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</si>
  <si>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</si>
  <si>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</si>
  <si>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</si>
  <si>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</si>
  <si>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</si>
  <si>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</si>
  <si>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</si>
  <si>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</si>
  <si>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</si>
  <si>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</si>
  <si>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</si>
  <si>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</si>
  <si>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</si>
  <si>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</si>
  <si>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</si>
  <si>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</si>
  <si>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</si>
  <si>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</si>
  <si>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</si>
  <si>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</si>
  <si>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</si>
  <si>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</si>
  <si>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</si>
  <si>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</si>
  <si>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</si>
  <si>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</si>
  <si>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</si>
  <si>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</si>
  <si>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</si>
  <si>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</si>
  <si>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</si>
  <si>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</si>
  <si>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</si>
  <si>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</si>
  <si>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</si>
  <si>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</si>
  <si>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</si>
  <si>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</si>
  <si>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</si>
  <si>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</si>
  <si>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</si>
  <si>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</si>
  <si>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</si>
  <si>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</si>
  <si>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</si>
  <si>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</si>
  <si>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</si>
  <si>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</si>
  <si>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</si>
  <si>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</si>
  <si>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</si>
  <si>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</si>
  <si>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</si>
  <si>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</si>
  <si>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</si>
  <si>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</si>
  <si>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</si>
  <si>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</si>
  <si>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</si>
  <si>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</si>
  <si>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</si>
  <si>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</si>
  <si>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</si>
  <si>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</si>
  <si>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</si>
  <si>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</si>
  <si>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</si>
  <si>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</si>
  <si>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</si>
  <si>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</si>
  <si>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</si>
  <si>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</si>
  <si>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</si>
  <si>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</si>
  <si>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</si>
  <si>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</si>
  <si>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</si>
  <si>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</si>
  <si>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</si>
  <si>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</si>
  <si>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</si>
  <si>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</si>
  <si>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</si>
  <si>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</si>
  <si>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</si>
  <si>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</si>
  <si>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</si>
  <si>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</si>
  <si>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</si>
  <si>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</si>
  <si>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</si>
  <si>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</si>
  <si>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</si>
  <si>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</si>
  <si>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</si>
  <si>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</si>
  <si>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</si>
  <si>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</si>
  <si>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</si>
  <si>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</si>
  <si>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</si>
  <si>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</si>
  <si>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</si>
  <si>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</si>
  <si>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</si>
  <si>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</si>
  <si>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</si>
  <si>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</si>
  <si>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</si>
  <si>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</si>
  <si>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</si>
  <si>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</si>
  <si>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</si>
  <si>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</si>
  <si>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</si>
  <si>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</si>
  <si>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</si>
  <si>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</si>
  <si>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</si>
  <si>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</si>
  <si>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</si>
  <si>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</si>
  <si>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</si>
  <si>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</si>
  <si>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</si>
  <si>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</si>
  <si>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</si>
  <si>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</si>
  <si>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</si>
  <si>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</si>
  <si>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</si>
  <si>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</si>
  <si>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</si>
  <si>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</si>
  <si>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</si>
  <si>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</si>
  <si>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</si>
  <si>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</si>
  <si>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</si>
  <si>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</si>
  <si>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</si>
  <si>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</si>
  <si>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</si>
  <si>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</si>
  <si>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</si>
  <si>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</si>
  <si>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</si>
  <si>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</si>
  <si>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</si>
  <si>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</si>
  <si>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</si>
  <si>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</si>
  <si>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</si>
  <si>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</si>
  <si>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</si>
  <si>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</si>
  <si>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</si>
  <si>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</si>
  <si>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</si>
  <si>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</si>
  <si>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</si>
  <si>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</si>
  <si>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</si>
  <si>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</si>
  <si>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</si>
  <si>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</si>
  <si>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</si>
  <si>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</si>
  <si>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</si>
  <si>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</si>
  <si>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</si>
  <si>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</si>
  <si>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</si>
  <si>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</si>
  <si>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</si>
  <si>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</si>
  <si>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</si>
  <si>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</si>
  <si>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</si>
  <si>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</si>
  <si>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</si>
  <si>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</si>
  <si>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</si>
  <si>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</si>
  <si>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</si>
  <si>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</si>
  <si>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</si>
  <si>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</si>
  <si>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</si>
  <si>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</si>
  <si>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</si>
  <si>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</si>
  <si>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</si>
  <si>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</si>
  <si>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</si>
  <si>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</si>
  <si>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</si>
  <si>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</si>
  <si>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</si>
  <si>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</si>
  <si>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</si>
  <si>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</si>
  <si>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</si>
  <si>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</si>
  <si>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</si>
  <si>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</si>
  <si>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</si>
  <si>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</si>
  <si>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</si>
  <si>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</si>
  <si>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</si>
  <si>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</si>
  <si>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</si>
  <si>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</si>
  <si>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</si>
  <si>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</si>
  <si>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</si>
  <si>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</si>
  <si>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</si>
  <si>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</si>
  <si>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</si>
  <si>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</si>
  <si>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</si>
  <si>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</si>
  <si>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</si>
  <si>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</si>
  <si>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</si>
  <si>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</si>
  <si>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</si>
  <si>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</si>
  <si>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</si>
  <si>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</si>
  <si>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</si>
  <si>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</si>
  <si>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</si>
  <si>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</si>
  <si>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</si>
  <si>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</si>
  <si>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</si>
  <si>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</si>
  <si>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</si>
  <si>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</si>
  <si>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</si>
  <si>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</si>
  <si>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</si>
  <si>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</si>
  <si>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</si>
  <si>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</si>
  <si>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</si>
  <si>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</si>
  <si>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</si>
  <si>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</si>
  <si>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</si>
  <si>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</si>
  <si>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</si>
  <si>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</si>
  <si>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</si>
  <si>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</si>
  <si>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</si>
  <si>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</si>
  <si>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</si>
  <si>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</si>
  <si>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</si>
  <si>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</si>
  <si>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</si>
  <si>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</si>
  <si>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</si>
  <si>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</si>
  <si>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</si>
  <si>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</si>
  <si>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</si>
  <si>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</si>
  <si>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</si>
  <si>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</si>
  <si>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</si>
  <si>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</si>
  <si>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</si>
  <si>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</si>
  <si>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</si>
  <si>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</si>
  <si>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</si>
  <si>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</si>
  <si>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</si>
  <si>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</si>
  <si>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</si>
  <si>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</si>
  <si>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</si>
  <si>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</si>
  <si>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</si>
  <si>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</si>
  <si>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</si>
  <si>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</si>
  <si>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</si>
  <si>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</si>
  <si>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</si>
  <si>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</si>
  <si>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</si>
  <si>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</si>
  <si>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</si>
  <si>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</si>
  <si>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</si>
  <si>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</si>
  <si>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</si>
  <si>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</si>
  <si>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</si>
  <si>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</si>
  <si>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</si>
  <si>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</si>
  <si>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</si>
  <si>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</si>
  <si>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</si>
  <si>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</si>
  <si>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</si>
  <si>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</si>
  <si>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</si>
  <si>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</si>
  <si>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</si>
  <si>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</si>
  <si>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</si>
  <si>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</si>
  <si>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</si>
  <si>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</si>
  <si>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</si>
  <si>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</si>
  <si>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</si>
  <si>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</si>
  <si>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</si>
  <si>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</si>
  <si>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</si>
  <si>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</si>
  <si>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</si>
  <si>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</si>
  <si>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</si>
  <si>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</si>
  <si>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</si>
  <si>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</si>
  <si>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</si>
  <si>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</si>
  <si>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</si>
  <si>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</si>
  <si>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</si>
  <si>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</si>
  <si>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</si>
  <si>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</si>
  <si>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</si>
  <si>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</si>
  <si>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</si>
  <si>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</si>
  <si>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</si>
  <si>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</si>
  <si>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</si>
  <si>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</si>
  <si>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</si>
  <si>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</si>
  <si>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</si>
  <si>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</si>
  <si>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</si>
  <si>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</si>
  <si>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</si>
  <si>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</si>
  <si>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</si>
  <si>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</si>
  <si>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</si>
  <si>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</si>
  <si>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</si>
  <si>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</si>
  <si>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</si>
  <si>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</si>
  <si>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</si>
  <si>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</si>
  <si>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</si>
  <si>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</si>
  <si>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</si>
  <si>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</si>
  <si>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</si>
  <si>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</si>
  <si>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</si>
  <si>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</si>
  <si>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</si>
  <si>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</si>
  <si>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</si>
  <si>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</si>
  <si>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</si>
  <si>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</si>
  <si>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</si>
  <si>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</si>
  <si>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</si>
  <si>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</si>
  <si>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</si>
  <si>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</si>
  <si>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</si>
  <si>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</si>
  <si>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</si>
  <si>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</si>
  <si>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</si>
  <si>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</si>
  <si>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</si>
  <si>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</si>
  <si>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</si>
  <si>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</si>
  <si>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</si>
  <si>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</si>
  <si>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</si>
  <si>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</si>
  <si>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</si>
  <si>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</si>
  <si>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</si>
  <si>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</si>
  <si>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</si>
  <si>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</si>
  <si>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</si>
  <si>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</si>
  <si>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</si>
  <si>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</si>
  <si>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</si>
  <si>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</si>
  <si>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</si>
  <si>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</si>
  <si>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</si>
  <si>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</si>
  <si>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</si>
  <si>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</si>
  <si>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</si>
  <si>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</si>
  <si>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</si>
  <si>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</si>
  <si>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</si>
  <si>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</si>
  <si>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</si>
  <si>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</si>
  <si>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</si>
  <si>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</si>
  <si>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</si>
  <si>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</si>
  <si>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</si>
  <si>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</si>
  <si>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</si>
  <si>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</si>
  <si>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</si>
  <si>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</si>
  <si>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</si>
  <si>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</si>
  <si>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</si>
  <si>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</si>
  <si>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</si>
  <si>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</si>
  <si>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</si>
  <si>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</si>
  <si>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</si>
  <si>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</si>
  <si>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</si>
  <si>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</si>
  <si>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</si>
  <si>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</si>
  <si>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</si>
  <si>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</si>
  <si>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</si>
  <si>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</si>
  <si>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</si>
  <si>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</si>
  <si>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</si>
  <si>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</si>
  <si>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</si>
  <si>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</si>
  <si>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</si>
  <si>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</si>
  <si>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</si>
  <si>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</si>
  <si>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</si>
  <si>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</si>
  <si>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</si>
  <si>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</si>
  <si>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</si>
  <si>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</si>
  <si>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</si>
  <si>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</si>
  <si>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</si>
  <si>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</si>
  <si>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</si>
  <si>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</si>
  <si>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</si>
  <si>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</si>
  <si>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</si>
  <si>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</si>
  <si>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</si>
  <si>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</si>
  <si>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</si>
  <si>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</si>
  <si>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</si>
  <si>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</si>
  <si>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</si>
  <si>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</si>
  <si>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</si>
  <si>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</si>
  <si>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</si>
  <si>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</si>
  <si>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</si>
  <si>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</si>
  <si>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</si>
  <si>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</si>
  <si>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</si>
  <si>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</si>
  <si>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</si>
  <si>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</si>
  <si>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</si>
  <si>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</si>
  <si>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</si>
  <si>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</si>
  <si>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</si>
  <si>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</si>
  <si>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</si>
  <si>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</si>
  <si>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</si>
  <si>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</si>
  <si>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</si>
  <si>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</si>
  <si>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</si>
  <si>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</si>
  <si>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</si>
  <si>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</si>
  <si>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</si>
  <si>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</si>
  <si>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</si>
  <si>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</si>
  <si>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</si>
  <si>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</si>
  <si>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</si>
  <si>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</si>
  <si>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</si>
  <si>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</si>
  <si>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</si>
  <si>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</si>
  <si>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</si>
  <si>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</si>
  <si>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</si>
  <si>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</si>
  <si>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</si>
  <si>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</si>
  <si>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</si>
  <si>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</si>
  <si>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</si>
  <si>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</si>
  <si>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</si>
  <si>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</si>
  <si>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</si>
  <si>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</si>
  <si>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</si>
  <si>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</si>
  <si>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</si>
  <si>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</si>
  <si>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</si>
  <si>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</si>
  <si>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</si>
  <si>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</si>
  <si>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</si>
  <si>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</si>
  <si>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</si>
  <si>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</si>
  <si>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</si>
  <si>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</si>
  <si>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</si>
  <si>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</si>
  <si>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</si>
  <si>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</si>
  <si>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</si>
  <si>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</si>
  <si>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</si>
  <si>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</si>
  <si>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</si>
  <si>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</si>
  <si>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</si>
  <si>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</si>
  <si>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</si>
  <si>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</si>
  <si>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</si>
  <si>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</si>
  <si>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</si>
  <si>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</si>
  <si>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</si>
  <si>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</si>
  <si>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</si>
  <si>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</si>
  <si>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</si>
  <si>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</si>
  <si>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</si>
  <si>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</si>
  <si>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</si>
  <si>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</si>
  <si>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</si>
  <si>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</si>
  <si>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</si>
  <si>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</si>
  <si>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</si>
  <si>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</si>
  <si>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</si>
  <si>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</si>
  <si>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</si>
  <si>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</si>
  <si>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</si>
  <si>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</si>
  <si>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</si>
  <si>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</si>
  <si>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</si>
  <si>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</si>
  <si>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</si>
  <si>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</si>
  <si>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</si>
  <si>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</si>
  <si>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</si>
  <si>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</si>
  <si>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</si>
  <si>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</si>
  <si>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</si>
  <si>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</si>
  <si>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</si>
  <si>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</si>
  <si>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</si>
  <si>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</si>
  <si>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</si>
  <si>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</si>
  <si>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</si>
  <si>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</si>
  <si>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</si>
  <si>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</si>
  <si>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</si>
  <si>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</si>
  <si>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</si>
  <si>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</si>
  <si>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</si>
  <si>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</si>
  <si>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</si>
  <si>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</si>
  <si>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</si>
  <si>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</si>
  <si>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</si>
  <si>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</si>
  <si>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</si>
  <si>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</si>
  <si>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</si>
  <si>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</si>
  <si>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</si>
  <si>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</si>
  <si>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</si>
  <si>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</si>
  <si>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</si>
  <si>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</si>
  <si>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</si>
  <si>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</si>
  <si>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</si>
  <si>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</si>
  <si>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</si>
  <si>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</si>
  <si>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</si>
  <si>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</si>
  <si>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</si>
  <si>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</si>
  <si>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</si>
  <si>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</si>
  <si>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</si>
  <si>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</si>
  <si>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</si>
  <si>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</si>
  <si>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</si>
  <si>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</si>
  <si>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</si>
  <si>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</si>
  <si>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</si>
  <si>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</si>
  <si>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</si>
  <si>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</si>
  <si>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</si>
  <si>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</si>
  <si>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</si>
  <si>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</si>
  <si>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</si>
  <si>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</si>
  <si>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</si>
  <si>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</si>
  <si>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</si>
  <si>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</si>
  <si>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</si>
  <si>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</si>
  <si>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</si>
  <si>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</si>
  <si>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</si>
  <si>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</si>
  <si>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</si>
  <si>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</si>
  <si>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</si>
  <si>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</si>
  <si>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</si>
  <si>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</si>
  <si>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</si>
  <si>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</si>
  <si>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</si>
  <si>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</si>
  <si>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</si>
  <si>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</si>
  <si>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</si>
  <si>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</si>
  <si>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</si>
  <si>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</si>
  <si>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</si>
  <si>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</si>
  <si>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</si>
  <si>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</si>
  <si>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</si>
  <si>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</si>
  <si>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</si>
  <si>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</si>
  <si>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</si>
  <si>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</si>
  <si>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</si>
  <si>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</si>
  <si>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</si>
  <si>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</si>
  <si>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</si>
  <si>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</si>
  <si>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</si>
  <si>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</si>
  <si>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</si>
  <si>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</si>
  <si>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</si>
  <si>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</si>
  <si>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</si>
  <si>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</si>
  <si>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</si>
  <si>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</si>
  <si>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</si>
  <si>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</si>
  <si>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</si>
  <si>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</si>
  <si>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</si>
  <si>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</si>
  <si>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</si>
  <si>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</si>
  <si>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</si>
  <si>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</si>
  <si>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</si>
  <si>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</si>
  <si>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</si>
  <si>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</si>
  <si>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</si>
  <si>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</si>
  <si>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</si>
  <si>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</si>
  <si>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</si>
  <si>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</si>
  <si>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</si>
  <si>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</si>
  <si>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</si>
  <si>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</si>
  <si>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</si>
  <si>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</si>
  <si>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</si>
  <si>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</si>
  <si>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</si>
  <si>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</si>
  <si>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</si>
  <si>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</si>
  <si>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</si>
  <si>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</si>
  <si>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</si>
  <si>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</si>
  <si>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</si>
  <si>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</si>
  <si>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</si>
  <si>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</si>
  <si>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</si>
  <si>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</si>
  <si>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</si>
  <si>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</si>
  <si>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</si>
  <si>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</si>
  <si>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</si>
  <si>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</si>
  <si>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</si>
  <si>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</si>
  <si>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</si>
  <si>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</si>
  <si>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</si>
  <si>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</si>
  <si>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</si>
  <si>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</si>
  <si>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</si>
  <si>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</si>
  <si>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</si>
  <si>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</si>
  <si>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</si>
  <si>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</si>
  <si>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</si>
  <si>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</si>
  <si>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</si>
  <si>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</si>
  <si>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</si>
  <si>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</si>
  <si>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</si>
  <si>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</si>
  <si>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</si>
  <si>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</si>
  <si>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</si>
  <si>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</si>
  <si>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</si>
  <si>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</si>
  <si>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</si>
  <si>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</si>
  <si>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</si>
  <si>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</si>
  <si>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</si>
  <si>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</si>
  <si>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</si>
  <si>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</si>
  <si>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</si>
  <si>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</si>
  <si>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</si>
  <si>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</si>
  <si>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</si>
  <si>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</si>
  <si>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</si>
  <si>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</si>
  <si>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</si>
  <si>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</si>
  <si>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</si>
  <si>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</si>
  <si>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</si>
  <si>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</si>
  <si>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</si>
  <si>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</si>
  <si>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</si>
  <si>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</si>
  <si>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</si>
  <si>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</si>
  <si>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</si>
  <si>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</si>
  <si>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</si>
  <si>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</si>
  <si>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</si>
  <si>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</si>
  <si>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</si>
  <si>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</si>
  <si>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</si>
  <si>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</si>
  <si>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</si>
  <si>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</si>
  <si>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</si>
  <si>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</si>
  <si>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</si>
  <si>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</si>
  <si>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</si>
  <si>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</si>
  <si>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</si>
  <si>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</si>
  <si>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</si>
  <si>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</si>
  <si>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</si>
  <si>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</si>
  <si>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</si>
  <si>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</si>
  <si>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</si>
  <si>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</si>
  <si>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</si>
  <si>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</si>
  <si>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</si>
  <si>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</si>
  <si>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</si>
  <si>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</si>
  <si>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</si>
  <si>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</si>
  <si>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</si>
  <si>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</si>
  <si>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</si>
  <si>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</si>
  <si>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</si>
  <si>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</si>
  <si>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</si>
  <si>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</si>
  <si>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</si>
  <si>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</si>
  <si>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</si>
  <si>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</si>
  <si>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</si>
  <si>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</si>
  <si>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</si>
  <si>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</si>
  <si>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</si>
  <si>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</si>
  <si>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</si>
  <si>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</si>
  <si>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</si>
  <si>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</si>
  <si>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</si>
  <si>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</si>
  <si>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</si>
  <si>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</si>
  <si>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</si>
  <si>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</si>
  <si>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</si>
  <si>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</si>
  <si>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</si>
  <si>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</si>
  <si>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</si>
  <si>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</si>
  <si>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</si>
  <si>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</si>
  <si>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</si>
  <si>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</si>
  <si>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</si>
  <si>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</si>
  <si>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</si>
  <si>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</si>
  <si>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</si>
  <si>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</si>
  <si>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</si>
  <si>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</si>
  <si>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</si>
  <si>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</si>
  <si>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</si>
  <si>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</si>
  <si>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</si>
  <si>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</si>
  <si>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</si>
  <si>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</si>
  <si>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</si>
  <si>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</si>
  <si>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</si>
  <si>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</si>
  <si>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</si>
  <si>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</si>
  <si>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</si>
  <si>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</si>
  <si>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</si>
  <si>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</si>
  <si>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</si>
  <si>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</si>
  <si>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</si>
  <si>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</si>
  <si>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</si>
  <si>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</si>
  <si>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</si>
  <si>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</si>
  <si>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</si>
  <si>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</si>
  <si>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</si>
  <si>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</si>
  <si>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</si>
  <si>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</si>
  <si>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</si>
  <si>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</si>
  <si>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</si>
  <si>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</si>
  <si>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</si>
  <si>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</si>
  <si>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</si>
  <si>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</si>
  <si>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</si>
  <si>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</si>
  <si>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</si>
  <si>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</si>
  <si>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</si>
  <si>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</si>
  <si>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</si>
  <si>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</si>
  <si>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</si>
  <si>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</si>
  <si>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</si>
  <si>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</si>
  <si>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</si>
  <si>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</si>
  <si>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</si>
  <si>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</si>
  <si>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</si>
  <si>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</si>
  <si>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</si>
  <si>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</si>
  <si>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</si>
  <si>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</si>
  <si>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</si>
  <si>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</si>
  <si>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</si>
  <si>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</si>
  <si>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</si>
  <si>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</si>
  <si>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</si>
  <si>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</si>
  <si>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</si>
  <si>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</si>
  <si>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</si>
  <si>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</si>
  <si>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</si>
  <si>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</si>
  <si>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</si>
  <si>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</si>
  <si>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</si>
  <si>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</si>
  <si>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</si>
  <si>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</si>
  <si>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</si>
  <si>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</si>
  <si>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</si>
  <si>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</si>
  <si>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</si>
  <si>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</si>
  <si>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</si>
  <si>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</si>
  <si>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</si>
  <si>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</si>
  <si>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</si>
  <si>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</si>
  <si>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</si>
  <si>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</si>
  <si>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</si>
  <si>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</si>
  <si>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</si>
  <si>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</si>
  <si>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</si>
  <si>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</si>
  <si>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</si>
  <si>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</si>
  <si>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</si>
  <si>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</si>
  <si>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</si>
  <si>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</si>
  <si>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</si>
  <si>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</si>
  <si>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</si>
  <si>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</si>
  <si>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</si>
  <si>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</si>
  <si>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</si>
  <si>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</si>
  <si>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</si>
  <si>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</si>
  <si>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</si>
  <si>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</si>
  <si>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</si>
  <si>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</si>
  <si>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</si>
  <si>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</si>
  <si>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</si>
  <si>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</si>
  <si>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</si>
  <si>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</si>
  <si>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</si>
  <si>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</si>
  <si>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</si>
  <si>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</si>
  <si>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</si>
  <si>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</si>
  <si>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</si>
  <si>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</si>
  <si>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</si>
  <si>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</si>
  <si>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</si>
  <si>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</si>
  <si>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</si>
  <si>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</si>
  <si>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</si>
  <si>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</si>
  <si>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</si>
  <si>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</si>
  <si>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</si>
  <si>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</si>
  <si>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</si>
  <si>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</si>
  <si>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</si>
  <si>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</si>
  <si>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</si>
  <si>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</si>
  <si>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</si>
  <si>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</si>
  <si>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</si>
  <si>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</si>
  <si>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</si>
  <si>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</si>
  <si>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</si>
  <si>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</si>
  <si>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</si>
  <si>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</si>
  <si>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</si>
  <si>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</si>
  <si>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</si>
  <si>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</si>
  <si>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</si>
  <si>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</si>
  <si>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</si>
  <si>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</si>
  <si>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</si>
  <si>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</si>
  <si>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</si>
  <si>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</si>
  <si>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</si>
  <si>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</si>
  <si>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</si>
  <si>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</si>
  <si>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</si>
  <si>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</si>
  <si>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</si>
  <si>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</si>
  <si>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</si>
  <si>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</si>
  <si>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</si>
  <si>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</si>
  <si>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</si>
  <si>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</si>
  <si>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</si>
  <si>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</si>
  <si>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</si>
  <si>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</si>
  <si>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</si>
  <si>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</si>
  <si>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</si>
  <si>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</si>
  <si>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</si>
  <si>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</si>
  <si>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</si>
  <si>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</si>
  <si>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</si>
  <si>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</si>
  <si>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</si>
  <si>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</si>
  <si>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</si>
  <si>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</si>
  <si>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</si>
  <si>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</si>
  <si>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</si>
  <si>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</si>
  <si>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</si>
  <si>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</si>
  <si>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</si>
  <si>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</si>
  <si>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</si>
  <si>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</si>
  <si>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</si>
  <si>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</si>
  <si>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</si>
  <si>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</si>
  <si>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</si>
  <si>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</si>
  <si>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</si>
  <si>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</si>
  <si>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</si>
  <si>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</si>
  <si>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</si>
  <si>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</si>
  <si>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</si>
  <si>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</si>
  <si>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</si>
  <si>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</si>
  <si>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</si>
  <si>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</si>
  <si>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</si>
  <si>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</si>
  <si>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</si>
  <si>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</si>
  <si>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</si>
  <si>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</si>
  <si>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</si>
  <si>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</si>
  <si>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</si>
  <si>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</si>
  <si>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</si>
  <si>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</si>
  <si>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</si>
  <si>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</si>
  <si>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</si>
  <si>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</si>
  <si>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</si>
  <si>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</si>
  <si>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</si>
  <si>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</si>
  <si>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</si>
  <si>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</si>
  <si>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</si>
  <si>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</si>
  <si>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</si>
  <si>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</si>
  <si>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</si>
  <si>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</si>
  <si>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</si>
  <si>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</si>
  <si>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</si>
  <si>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</si>
  <si>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</si>
  <si>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</si>
  <si>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</si>
  <si>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</si>
  <si>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</si>
  <si>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</si>
  <si>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</si>
  <si>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</si>
  <si>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</si>
  <si>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</si>
  <si>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</si>
  <si>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</si>
  <si>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</si>
  <si>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</si>
  <si>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</si>
  <si>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</si>
  <si>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</si>
  <si>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</si>
  <si>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</si>
  <si>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</si>
  <si>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</si>
  <si>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</si>
  <si>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</si>
  <si>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</si>
  <si>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</si>
  <si>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</si>
  <si>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</si>
  <si>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</si>
  <si>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</si>
  <si>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</si>
  <si>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</si>
  <si>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</si>
  <si>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</si>
  <si>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</si>
  <si>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</si>
  <si>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</si>
  <si>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</si>
  <si>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</si>
  <si>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</si>
  <si>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</si>
  <si>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</si>
  <si>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</si>
  <si>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</si>
  <si>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</si>
  <si>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</si>
  <si>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</si>
  <si>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</si>
  <si>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</si>
  <si>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</si>
  <si>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</si>
  <si>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</si>
  <si>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</si>
  <si>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</si>
  <si>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</si>
  <si>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</si>
  <si>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</si>
  <si>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</si>
  <si>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</si>
  <si>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</si>
  <si>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</si>
  <si>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</si>
  <si>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</si>
  <si>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</si>
  <si>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</si>
  <si>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</si>
  <si>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</si>
  <si>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</si>
  <si>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</si>
  <si>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</si>
  <si>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</si>
  <si>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</si>
  <si>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</si>
  <si>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</si>
  <si>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</si>
  <si>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</si>
  <si>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</si>
  <si>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</si>
  <si>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</si>
  <si>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</si>
  <si>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</si>
  <si>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</si>
  <si>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</si>
  <si>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</si>
  <si>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</si>
  <si>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</si>
  <si>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</si>
  <si>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</si>
  <si>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</si>
  <si>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</si>
  <si>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</si>
  <si>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</si>
  <si>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</si>
  <si>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</si>
  <si>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</si>
  <si>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</si>
  <si>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</si>
  <si>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</si>
  <si>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</si>
  <si>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</si>
  <si>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</si>
  <si>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</si>
  <si>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</si>
  <si>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</si>
  <si>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</si>
  <si>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</si>
  <si>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</si>
  <si>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</si>
  <si>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</si>
  <si>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</si>
  <si>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</si>
  <si>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</si>
  <si>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</si>
  <si>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</si>
  <si>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</si>
  <si>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</si>
  <si>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</si>
  <si>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</si>
  <si>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</si>
  <si>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</si>
  <si>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</si>
  <si>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</si>
  <si>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</si>
  <si>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</si>
  <si>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</si>
  <si>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</si>
  <si>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</si>
  <si>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</si>
  <si>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</si>
  <si>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</si>
  <si>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</si>
  <si>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</si>
  <si>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</si>
  <si>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</si>
  <si>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</si>
  <si>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</si>
  <si>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</si>
  <si>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</si>
  <si>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</si>
  <si>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</si>
  <si>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</si>
  <si>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</si>
  <si>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</si>
  <si>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</si>
  <si>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</si>
  <si>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</si>
  <si>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</si>
  <si>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</si>
  <si>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</si>
  <si>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</si>
  <si>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</si>
  <si>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</si>
  <si>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</si>
  <si>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</si>
  <si>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</si>
  <si>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</si>
  <si>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</si>
  <si>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</si>
  <si>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</si>
  <si>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</si>
  <si>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</si>
  <si>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</si>
  <si>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</si>
  <si>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</si>
  <si>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</si>
  <si>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</si>
  <si>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</si>
  <si>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</si>
  <si>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</si>
  <si>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</si>
  <si>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</si>
  <si>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</si>
  <si>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</si>
  <si>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</si>
  <si>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</si>
  <si>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</si>
  <si>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</si>
  <si>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</si>
  <si>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</si>
  <si>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</si>
  <si>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</si>
  <si>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</si>
  <si>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</si>
  <si>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</si>
  <si>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</si>
  <si>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</si>
  <si>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</si>
  <si>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</si>
  <si>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</si>
  <si>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</si>
  <si>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</si>
  <si>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</si>
  <si>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</si>
  <si>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</si>
  <si>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</si>
  <si>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</si>
  <si>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</si>
  <si>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</si>
  <si>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</si>
  <si>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</si>
  <si>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</si>
  <si>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</si>
  <si>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</si>
  <si>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</si>
  <si>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</si>
  <si>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</si>
  <si>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</si>
  <si>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</si>
  <si>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</si>
  <si>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</si>
  <si>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</si>
  <si>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</si>
  <si>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</si>
  <si>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</si>
  <si>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</si>
  <si>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</si>
  <si>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</si>
  <si>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</si>
  <si>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</si>
  <si>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</si>
  <si>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</si>
  <si>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</si>
  <si>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</si>
  <si>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</si>
  <si>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</si>
  <si>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</si>
  <si>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</si>
  <si>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</si>
  <si>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</si>
  <si>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</si>
  <si>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</si>
  <si>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</si>
  <si>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</si>
  <si>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</si>
  <si>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</si>
  <si>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</si>
  <si>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</si>
  <si>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</si>
  <si>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</si>
  <si>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</si>
  <si>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</si>
  <si>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</si>
  <si>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</si>
  <si>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</si>
  <si>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</si>
  <si>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</si>
  <si>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</si>
  <si>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</si>
  <si>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</si>
  <si>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</si>
  <si>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</si>
  <si>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</si>
  <si>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</si>
  <si>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</si>
  <si>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</si>
  <si>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</si>
  <si>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</si>
  <si>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</si>
  <si>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</si>
  <si>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</si>
  <si>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</si>
  <si>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</si>
  <si>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</si>
  <si>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</si>
  <si>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</si>
  <si>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</si>
  <si>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</si>
  <si>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</si>
  <si>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</si>
  <si>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</si>
  <si>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</si>
  <si>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</si>
  <si>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</si>
  <si>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</si>
  <si>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</si>
  <si>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</si>
  <si>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</si>
  <si>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</si>
  <si>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</si>
  <si>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</si>
  <si>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</si>
  <si>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</si>
  <si>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</si>
  <si>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</si>
  <si>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</si>
  <si>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</si>
  <si>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</si>
  <si>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</si>
  <si>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</si>
  <si>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</si>
  <si>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</si>
  <si>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</si>
  <si>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</si>
  <si>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</si>
  <si>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</si>
  <si>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</si>
  <si>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</si>
  <si>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</si>
  <si>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</si>
  <si>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</si>
  <si>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</si>
  <si>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</si>
  <si>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</si>
  <si>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</si>
  <si>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</si>
  <si>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</si>
  <si>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</si>
  <si>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</si>
  <si>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</si>
  <si>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</si>
  <si>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</si>
  <si>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</si>
  <si>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</si>
  <si>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</si>
  <si>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</si>
  <si>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</si>
  <si>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</si>
  <si>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</si>
  <si>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</si>
  <si>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</si>
  <si>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</si>
  <si>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</si>
  <si>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</si>
  <si>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</si>
  <si>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</si>
  <si>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</si>
  <si>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</si>
  <si>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</si>
  <si>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</si>
  <si>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</si>
  <si>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</si>
  <si>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</si>
  <si>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</si>
  <si>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</si>
  <si>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</si>
  <si>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</si>
  <si>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</si>
  <si>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</si>
  <si>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</si>
  <si>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</si>
  <si>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</si>
  <si>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</si>
  <si>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</si>
  <si>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</si>
  <si>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</si>
  <si>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</si>
  <si>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</si>
  <si>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</si>
  <si>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</si>
  <si>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</si>
  <si>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</si>
  <si>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</si>
  <si>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</si>
  <si>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</si>
  <si>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</si>
  <si>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</si>
  <si>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</si>
  <si>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</si>
  <si>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</si>
  <si>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</si>
  <si>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</si>
  <si>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</si>
  <si>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</si>
  <si>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</si>
  <si>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</si>
  <si>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</si>
  <si>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</si>
  <si>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</si>
  <si>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</si>
  <si>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</si>
  <si>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</si>
  <si>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</si>
  <si>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</si>
  <si>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</si>
  <si>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</si>
  <si>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</si>
  <si>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</si>
  <si>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</si>
  <si>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</si>
  <si>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</si>
  <si>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</si>
  <si>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</si>
  <si>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</si>
  <si>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</si>
  <si>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</si>
  <si>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</si>
  <si>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</si>
  <si>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</si>
  <si>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</si>
  <si>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</si>
  <si>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</si>
  <si>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</si>
  <si>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</si>
  <si>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</si>
  <si>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</si>
  <si>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</si>
  <si>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</si>
  <si>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</si>
  <si>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</si>
  <si>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</si>
  <si>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</si>
  <si>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</si>
  <si>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</si>
  <si>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</si>
  <si>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</si>
  <si>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</si>
  <si>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</si>
  <si>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</si>
  <si>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</si>
  <si>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</si>
  <si>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</si>
  <si>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</si>
  <si>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</si>
  <si>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</si>
  <si>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</si>
  <si>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</si>
  <si>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</si>
  <si>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</si>
  <si>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</si>
  <si>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</si>
  <si>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</si>
  <si>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</si>
  <si>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</si>
  <si>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</si>
  <si>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</si>
  <si>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</si>
  <si>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</si>
  <si>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</si>
  <si>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</si>
  <si>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</si>
  <si>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</si>
  <si>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</si>
  <si>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</si>
  <si>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</si>
  <si>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</si>
  <si>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</si>
  <si>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</si>
  <si>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</si>
  <si>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</si>
  <si>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</si>
  <si>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</si>
  <si>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</si>
  <si>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</si>
  <si>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</si>
  <si>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</si>
  <si>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</si>
  <si>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</si>
  <si>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</si>
  <si>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</si>
  <si>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</si>
  <si>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</si>
  <si>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</si>
  <si>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</si>
  <si>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</si>
  <si>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</si>
  <si>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</si>
  <si>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</si>
  <si>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</si>
  <si>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</si>
  <si>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</si>
  <si>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</si>
  <si>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</si>
  <si>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</si>
  <si>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</si>
  <si>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</si>
  <si>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</si>
  <si>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</si>
  <si>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</si>
  <si>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</si>
  <si>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</si>
  <si>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</si>
  <si>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</si>
  <si>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</si>
  <si>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</si>
  <si>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</si>
  <si>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</si>
  <si>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</si>
  <si>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</si>
  <si>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</si>
  <si>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</si>
  <si>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</si>
  <si>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</si>
  <si>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</si>
  <si>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</si>
  <si>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</si>
  <si>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</si>
  <si>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</si>
  <si>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</si>
  <si>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</si>
  <si>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</si>
  <si>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</si>
  <si>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</si>
  <si>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</si>
  <si>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</si>
  <si>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</si>
  <si>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</si>
  <si>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</si>
  <si>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</si>
  <si>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</si>
  <si>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</si>
  <si>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</si>
  <si>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</si>
  <si>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</si>
  <si>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</si>
  <si>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</si>
  <si>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</si>
  <si>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</si>
  <si>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</si>
  <si>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</si>
  <si>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</si>
  <si>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</si>
  <si>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</si>
  <si>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</si>
  <si>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</si>
  <si>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</si>
  <si>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</si>
  <si>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</si>
  <si>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</si>
  <si>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</si>
  <si>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</si>
  <si>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</si>
  <si>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</si>
  <si>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</si>
  <si>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</si>
  <si>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</si>
  <si>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</si>
  <si>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</si>
  <si>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</si>
  <si>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</si>
  <si>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</si>
  <si>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</si>
  <si>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</si>
  <si>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</si>
  <si>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</si>
  <si>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</si>
  <si>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</si>
  <si>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</si>
  <si>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</si>
  <si>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</si>
  <si>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</si>
  <si>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</si>
  <si>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</si>
  <si>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</si>
  <si>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</si>
  <si>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</si>
  <si>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</si>
  <si>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</si>
  <si>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</si>
  <si>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</si>
  <si>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</si>
  <si>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</si>
  <si>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</si>
  <si>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</si>
  <si>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</si>
  <si>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</si>
  <si>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</si>
  <si>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</si>
  <si>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</si>
  <si>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</si>
  <si>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</si>
  <si>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</si>
  <si>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</si>
  <si>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</si>
  <si>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</si>
  <si>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</si>
  <si>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</si>
  <si>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</si>
  <si>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</si>
  <si>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</si>
  <si>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</si>
  <si>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</si>
  <si>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</si>
  <si>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</si>
  <si>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</si>
  <si>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</si>
  <si>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</si>
  <si>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</si>
  <si>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</si>
  <si>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</si>
  <si>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</si>
  <si>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</si>
  <si>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</si>
  <si>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</si>
  <si>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</si>
  <si>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</si>
  <si>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</si>
  <si>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</si>
  <si>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</si>
  <si>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</si>
  <si>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</si>
  <si>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</si>
  <si>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</si>
  <si>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</si>
  <si>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</si>
  <si>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</si>
  <si>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</si>
  <si>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</si>
  <si>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</si>
  <si>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</si>
  <si>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</si>
  <si>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</si>
  <si>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</si>
  <si>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</si>
  <si>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</si>
  <si>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</si>
  <si>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</si>
  <si>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(All)</t>
  </si>
  <si>
    <t>Column Labels</t>
  </si>
  <si>
    <t>Grand Total</t>
  </si>
  <si>
    <t>Count of outcomes</t>
  </si>
  <si>
    <t>Row Labels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</si>
  <si>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</si>
  <si>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</si>
  <si>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</si>
  <si>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</si>
  <si>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</si>
  <si>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</si>
  <si>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</si>
  <si>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</si>
  <si>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</si>
  <si>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</si>
  <si>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</si>
  <si>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</si>
  <si>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</si>
  <si>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</si>
  <si>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</si>
  <si>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</si>
  <si>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</si>
  <si>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</si>
  <si>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</si>
  <si>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</si>
  <si>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</si>
  <si>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</si>
  <si>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</si>
  <si>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 xml:space="preserve">Average Donation 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</si>
  <si>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</si>
  <si>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</si>
  <si>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</si>
  <si>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</si>
  <si>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</si>
  <si>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</si>
  <si>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</si>
  <si>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</si>
  <si>
    <t>less than 1000</t>
  </si>
  <si>
    <t>1000 to 4999</t>
  </si>
  <si>
    <t>5000 to 9999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</si>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</sst>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rgb="FF2B2B2B"/>
      <name val="Roboto"/>
    </font>
    <font>
      <b/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4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2" fillId="0" borderId="0" xfId="0" applyFont="1"/>
    <xf numFmtId="44" fontId="0" fillId="0" borderId="0" xfId="1" applyFont="1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0" fontId="5" fillId="2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/>
    </xf>
  </cellXfs>
  <cellStyles count="2">
    <cellStyle name="Currency" xfId="1" builtinId="4"/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based on launch!PivotTable4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 based on launch date</a:t>
            </a:r>
            <a:endParaRPr lang="en-US"/>
          </a:p>
        </c:rich>
      </c:tx>
      <c:layout>
        <c:manualLayout>
          <c:xMode val="edge"/>
          <c:yMode val="edge"/>
          <c:x val="0.25993744531933505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based on launch'!$B$4:$B$5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83-484D-ACF8-436B38AB60C4}"/>
            </c:ext>
          </c:extLst>
        </c:ser>
        <c:ser>
          <c:idx val="1"/>
          <c:order val="1"/>
          <c:tx>
            <c:strRef>
              <c:f>'theater outcome based on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83-484D-ACF8-436B38AB60C4}"/>
            </c:ext>
          </c:extLst>
        </c:ser>
        <c:ser>
          <c:idx val="2"/>
          <c:order val="2"/>
          <c:tx>
            <c:strRef>
              <c:f>'theater outcome based on launch'!$D$4:$D$5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83-484D-ACF8-436B38AB6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7850192"/>
        <c:axId val="377854456"/>
      </c:lineChart>
      <c:catAx>
        <c:axId val="37785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854456"/>
        <c:crosses val="autoZero"/>
        <c:auto val="1"/>
        <c:lblAlgn val="ctr"/>
        <c:lblOffset val="100"/>
        <c:noMultiLvlLbl val="0"/>
      </c:catAx>
      <c:valAx>
        <c:axId val="377854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85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 based on goal'!$F$2:$F$13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C1-4EF8-BCC9-63F9AA10EEDE}"/>
            </c:ext>
          </c:extLst>
        </c:ser>
        <c:ser>
          <c:idx val="1"/>
          <c:order val="1"/>
          <c:tx>
            <c:strRef>
              <c:f>'outcome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 based on goal'!$G$2:$G$13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C1-4EF8-BCC9-63F9AA10EEDE}"/>
            </c:ext>
          </c:extLst>
        </c:ser>
        <c:ser>
          <c:idx val="2"/>
          <c:order val="2"/>
          <c:tx>
            <c:strRef>
              <c:f>'outcome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 based on goal'!$H$2:$H$13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C1-4EF8-BCC9-63F9AA10E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046424"/>
        <c:axId val="591046096"/>
      </c:lineChart>
      <c:catAx>
        <c:axId val="591046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046096"/>
        <c:crosses val="autoZero"/>
        <c:auto val="1"/>
        <c:lblAlgn val="ctr"/>
        <c:lblOffset val="100"/>
        <c:noMultiLvlLbl val="0"/>
      </c:catAx>
      <c:valAx>
        <c:axId val="59104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046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43553477690288717"/>
          <c:y val="4.88845144356955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9E-4079-A2EC-A26B8039BEB9}"/>
            </c:ext>
          </c:extLst>
        </c:ser>
        <c:ser>
          <c:idx val="1"/>
          <c:order val="1"/>
          <c:tx>
            <c:strRef>
              <c:f>'parent category statics'!$C$3:$C$4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9E-4079-A2EC-A26B8039BEB9}"/>
            </c:ext>
          </c:extLst>
        </c:ser>
        <c:ser>
          <c:idx val="2"/>
          <c:order val="2"/>
          <c:tx>
            <c:strRef>
              <c:f>'parent category statics'!$D$3:$D$4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9E-4079-A2EC-A26B8039BEB9}"/>
            </c:ext>
          </c:extLst>
        </c:ser>
        <c:ser>
          <c:idx val="3"/>
          <c:order val="3"/>
          <c:tx>
            <c:strRef>
              <c:f>'parent category statics'!$E$3:$E$4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9E-4079-A2EC-A26B8039B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5138424"/>
        <c:axId val="595137112"/>
      </c:barChart>
      <c:catAx>
        <c:axId val="595138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137112"/>
        <c:crosses val="autoZero"/>
        <c:auto val="1"/>
        <c:lblAlgn val="ctr"/>
        <c:lblOffset val="100"/>
        <c:noMultiLvlLbl val="0"/>
      </c:catAx>
      <c:valAx>
        <c:axId val="595137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138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statics'!$B$5:$B$46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49-4DBA-ACC4-BAB99E3B307E}"/>
            </c:ext>
          </c:extLst>
        </c:ser>
        <c:ser>
          <c:idx val="1"/>
          <c:order val="1"/>
          <c:tx>
            <c:strRef>
              <c:f>'subcategory statics'!$C$3:$C$4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statics'!$C$5:$C$46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49-4DBA-ACC4-BAB99E3B307E}"/>
            </c:ext>
          </c:extLst>
        </c:ser>
        <c:ser>
          <c:idx val="2"/>
          <c:order val="2"/>
          <c:tx>
            <c:strRef>
              <c:f>'subcategory statics'!$D$3:$D$4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statics'!$D$5:$D$46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49-4DBA-ACC4-BAB99E3B307E}"/>
            </c:ext>
          </c:extLst>
        </c:ser>
        <c:ser>
          <c:idx val="3"/>
          <c:order val="3"/>
          <c:tx>
            <c:strRef>
              <c:f>'subcategory statics'!$E$3:$E$4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statics'!$E$5:$E$46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49-4DBA-ACC4-BAB99E3B3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4321496"/>
        <c:axId val="604320840"/>
      </c:barChart>
      <c:catAx>
        <c:axId val="604321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320840"/>
        <c:crosses val="autoZero"/>
        <c:auto val="1"/>
        <c:lblAlgn val="ctr"/>
        <c:lblOffset val="100"/>
        <c:noMultiLvlLbl val="0"/>
      </c:catAx>
      <c:valAx>
        <c:axId val="60432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321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733425</xdr:colOff>
      <xdr:row>3</xdr:row>
      <xdr:rowOff>23812</xdr:rowOff>
    </xdr:from>
    <xdr:to>
      <xdr:col>13</xdr:col>
      <xdr:colOff>285750</xdr:colOff>
      <xdr:row>17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54066A-35C2-4038-B60C-1F8FC307D9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666750</xdr:colOff>
      <xdr:row>14</xdr:row>
      <xdr:rowOff>42862</xdr:rowOff>
    </xdr:from>
    <xdr:to>
      <xdr:col>5</xdr:col>
      <xdr:colOff>1752600</xdr:colOff>
      <xdr:row>28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E73BF7-4B5A-42B4-BD1C-5280FE78C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</xdr:row>
      <xdr:rowOff>61912</xdr:rowOff>
    </xdr:from>
    <xdr:to>
      <xdr:col>13</xdr:col>
      <xdr:colOff>476250</xdr:colOff>
      <xdr:row>15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DA60D8-72F3-42EB-920E-401D529295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2</xdr:row>
      <xdr:rowOff>147637</xdr:rowOff>
    </xdr:from>
    <xdr:to>
      <xdr:col>14</xdr:col>
      <xdr:colOff>9525</xdr:colOff>
      <xdr:row>22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4B4896-EF86-4629-8685-605C0ED9A2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ldeep singh" refreshedDate="44512.93584085648" createdVersion="7" refreshedVersion="7" minRefreshableVersion="3" recordCount="4114" xr:uid="{422C6530-BE5C-4065-B0D3-7B62DE8FB2C2}">
  <cacheSource type="worksheet">
    <worksheetSource ref="A1:R4115" sheet="kick_ 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ldeep singh" refreshedDate="44513.389158449078" createdVersion="7" refreshedVersion="7" minRefreshableVersion="3" recordCount="4114" xr:uid="{E3ED926E-35E2-451A-88BF-B6E66BDB5F4B}">
  <cacheSource type="worksheet">
    <worksheetSource ref="A1:U4115" sheet="kick_ 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film &amp; video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film &amp; video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8876EB-F0CB-495A-B0FC-CB8BDAA3F30E}" name="PivotTable4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D546F9-6CBA-4789-9D2B-AD69619307F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25F299-FBD8-4F7B-8F79-38686103168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ySplit="1" topLeftCell="A2" activePane="bottomLeft" state="frozen"/>
      <selection pane="bottomLeft" activeCell="L3" sqref="L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3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7109375" customWidth="1"/>
    <col min="16" max="16" width="22.28515625" customWidth="1"/>
    <col min="17" max="17" width="41.140625" customWidth="1"/>
    <col min="18" max="18" width="14.85546875" customWidth="1"/>
    <col min="19" max="19" width="31.28515625" style="14" customWidth="1"/>
    <col min="20" max="20" width="23.140625" customWidth="1"/>
    <col min="21" max="21" width="13.42578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8387</v>
      </c>
      <c r="Q1" s="1" t="s">
        <v>8307</v>
      </c>
      <c r="R1" s="1" t="s">
        <v>8358</v>
      </c>
      <c r="S1" s="13" t="s">
        <v>8364</v>
      </c>
      <c r="T1" t="s">
        <v>8365</v>
      </c>
      <c r="U1" t="s">
        <v>8378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2">
        <f t="shared" si="3"/>
        <v>42357.834247685183</v>
      </c>
      <c r="U6">
        <f>YEAR(S6)</f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4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4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4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4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4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4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4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4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4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4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4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4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4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4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4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4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4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4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4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4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4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4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4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4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4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4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4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4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4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4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4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4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4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4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4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4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4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4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4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4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4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4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4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4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4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4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4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4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4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4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4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4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4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4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4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4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4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4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4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4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4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4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4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8308</v>
      </c>
      <c r="R130" t="s">
        <v>8311</v>
      </c>
      <c r="S130" s="14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4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4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4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4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4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4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4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4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4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4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4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4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4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4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4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4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4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4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4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4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4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4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4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4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4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4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4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4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4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4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4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4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4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4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4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4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4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4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4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4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4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4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4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4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4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4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4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4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4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4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4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4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4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4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4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4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4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4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4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4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4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4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4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8308</v>
      </c>
      <c r="R194" t="s">
        <v>8312</v>
      </c>
      <c r="S194" s="14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4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4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4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4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4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4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4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4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4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4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4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4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4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4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4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4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4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4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4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4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4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4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4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4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4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4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4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4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4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4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4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4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4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4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4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4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4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4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4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4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4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4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4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4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4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4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4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4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4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4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4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4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4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4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4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4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4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4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4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4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4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4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4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8308</v>
      </c>
      <c r="R258" t="s">
        <v>8313</v>
      </c>
      <c r="S258" s="14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4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4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4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4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4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4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4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4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4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4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4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4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4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4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4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4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4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4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4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4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4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4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4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4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4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4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4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4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4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4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4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4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4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4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4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4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4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4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4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4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4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4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4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4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4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4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4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4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4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4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4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4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4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4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4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4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4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4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4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4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4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4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4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8308</v>
      </c>
      <c r="R322" t="s">
        <v>8313</v>
      </c>
      <c r="S322" s="14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4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4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4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4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4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4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4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4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4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4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4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4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4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4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4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4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4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4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4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4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4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4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4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4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4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4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4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4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4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4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4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4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4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4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4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4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4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4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4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4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4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4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4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4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4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4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4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4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4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4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4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4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4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4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4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4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4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4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4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4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4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4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4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8308</v>
      </c>
      <c r="R386" t="s">
        <v>8313</v>
      </c>
      <c r="S386" s="14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4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4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4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4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4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4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4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4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4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4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4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4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4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4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4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4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4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4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4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4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4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4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4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4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4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4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4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4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4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4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4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4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4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4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4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4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4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4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4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4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4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4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4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4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4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4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4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4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4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4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4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4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4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4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4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4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4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4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4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4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4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4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4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8308</v>
      </c>
      <c r="R450" t="s">
        <v>8314</v>
      </c>
      <c r="S450" s="14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4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4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4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4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4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4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4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4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4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4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4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4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4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4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4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4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4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4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4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4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4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4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4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4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4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4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4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4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4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4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4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4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4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4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4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4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4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4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4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4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4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4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4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4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4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4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4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4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4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4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4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4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4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4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4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4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4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4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4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4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4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4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4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8308</v>
      </c>
      <c r="R514" t="s">
        <v>8314</v>
      </c>
      <c r="S514" s="14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4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4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4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4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4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4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4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4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4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4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4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4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4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4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4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4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4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4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4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4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4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4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4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4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4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4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4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4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4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4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4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4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4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4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4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4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4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4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4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4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4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4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4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4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4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4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4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4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4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4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4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4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4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4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4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4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4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4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4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4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4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4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4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8317</v>
      </c>
      <c r="R578" t="s">
        <v>8318</v>
      </c>
      <c r="S578" s="14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4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4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4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4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4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4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4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4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4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4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4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4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4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4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4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4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4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4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4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4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4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4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4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4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4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4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4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4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4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4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4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4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4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4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4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4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4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4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4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4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4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4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4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4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4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4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4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4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4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4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4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4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4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4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4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4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4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4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4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4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4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4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4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8317</v>
      </c>
      <c r="R642" t="s">
        <v>8319</v>
      </c>
      <c r="S642" s="14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4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4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4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4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4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4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4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4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4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4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4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4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4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4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4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4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4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4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4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4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4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4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4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4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4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4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4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4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4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4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4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4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4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4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4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4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4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4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4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4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4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4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4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4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4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4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4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4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4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4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4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4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4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4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4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4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4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4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4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4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4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4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4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8317</v>
      </c>
      <c r="R706" t="s">
        <v>8319</v>
      </c>
      <c r="S706" s="14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4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4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4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4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4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4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4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4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4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4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4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4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4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4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4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4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4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4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4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4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4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4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4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4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4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4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4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4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4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4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4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4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4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4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4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4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4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4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4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4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4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4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4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4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4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4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4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4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4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4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4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4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4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4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4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4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4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4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4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4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4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4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4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8320</v>
      </c>
      <c r="R770" t="s">
        <v>8322</v>
      </c>
      <c r="S770" s="14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4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4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4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4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4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4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4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4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4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4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4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4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4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4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4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4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4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4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4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4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4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4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4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4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4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4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4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4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4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4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4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4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4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4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4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4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4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4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4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4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4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4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4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4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4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4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4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4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4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4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4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4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4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4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4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4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4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4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4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4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4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4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4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8323</v>
      </c>
      <c r="R834" t="s">
        <v>8324</v>
      </c>
      <c r="S834" s="14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4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4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4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4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4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4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4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4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4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4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4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4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4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4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4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4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4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4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4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4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4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4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4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4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4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4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4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4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4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4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4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4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4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4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4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4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4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4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4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4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4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4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4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4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4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4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4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4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4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4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4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4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4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4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4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4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4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4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4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4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4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4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4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8323</v>
      </c>
      <c r="R898" t="s">
        <v>8327</v>
      </c>
      <c r="S898" s="14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4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4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4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4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4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4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4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4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4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4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4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4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4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4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4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4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4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4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4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4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4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4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4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4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4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4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4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4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4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4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4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4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4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4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4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4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4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4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4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4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4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4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4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4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4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4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4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4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4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4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4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4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4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4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4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4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4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4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4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4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4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4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4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8317</v>
      </c>
      <c r="R962" t="s">
        <v>8319</v>
      </c>
      <c r="S962" s="14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4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4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4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4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4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4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4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4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4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4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4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4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4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4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4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4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4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4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4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4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4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4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4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4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4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4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4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4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4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4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4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4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4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4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4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4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4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4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4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4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4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4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4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4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4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4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4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4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4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4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4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4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4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4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4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4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4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4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4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4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4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4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4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8323</v>
      </c>
      <c r="R1026" t="s">
        <v>8328</v>
      </c>
      <c r="S1026" s="14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4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4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4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4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4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4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4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4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4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4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4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4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4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4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4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4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4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4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4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4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4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4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4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4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4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4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4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4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4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4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4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4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4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4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4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4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4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4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4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4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4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4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4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4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4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4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4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4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4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4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4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4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4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4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4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4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4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4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4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4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4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4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8331</v>
      </c>
      <c r="R1090" t="s">
        <v>8332</v>
      </c>
      <c r="S1090" s="14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4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4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4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4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4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4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4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4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4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4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4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4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4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4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4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4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4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4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4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4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4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4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4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4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4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4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4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4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4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4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4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4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4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4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4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4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4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4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4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4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4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4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4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4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4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4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4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4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4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4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4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4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4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4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4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4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4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4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4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4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4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4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8334</v>
      </c>
      <c r="R1154" t="s">
        <v>8335</v>
      </c>
      <c r="S1154" s="14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4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4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4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4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4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4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4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4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4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4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4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4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4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4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4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4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4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4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4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4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4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4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4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4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4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4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4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4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4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4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4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4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4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4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4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4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4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4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4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4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4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4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4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4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4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4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4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4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4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4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4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4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4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4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4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4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4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4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4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4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4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4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8336</v>
      </c>
      <c r="R1218" t="s">
        <v>8337</v>
      </c>
      <c r="S1218" s="14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4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4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4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4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4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4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4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4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4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4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4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4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4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4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4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4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4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4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4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4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4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4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4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4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4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4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4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4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4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4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4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4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4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4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4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4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4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4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4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4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4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4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4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4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4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4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4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4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4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4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4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4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4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4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4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4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4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4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4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4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4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4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8323</v>
      </c>
      <c r="R1282" t="s">
        <v>8324</v>
      </c>
      <c r="S1282" s="14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4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4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4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4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4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4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4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4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4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4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4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4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4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4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4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4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4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4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4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4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4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4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4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4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4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4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4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4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4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4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4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4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4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4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4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4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4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4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4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4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4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4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4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4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4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4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4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4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4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4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4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4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4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4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4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4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4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4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4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4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4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4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8320</v>
      </c>
      <c r="R1346" t="s">
        <v>8321</v>
      </c>
      <c r="S1346" s="14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4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4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4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4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4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4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4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4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4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4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4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4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4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4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4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4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4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4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4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4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4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4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4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4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4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4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4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4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4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4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4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4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4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4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4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4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4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4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4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4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4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4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4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4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4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4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4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4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4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4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4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4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4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4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4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4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4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4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4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4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4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4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8320</v>
      </c>
      <c r="R1410" t="s">
        <v>8339</v>
      </c>
      <c r="S1410" s="14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4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4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4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4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4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4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4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4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4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4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4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4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4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4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4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4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4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4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4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4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4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4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4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4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4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4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4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4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4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4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4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4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4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4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4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4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4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4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4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4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4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4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4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4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4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4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4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4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4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4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4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4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4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4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4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4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4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4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4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4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4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4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8320</v>
      </c>
      <c r="R1474" t="s">
        <v>8340</v>
      </c>
      <c r="S1474" s="14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4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4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4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4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4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4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4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4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4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4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4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4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4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4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4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4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4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4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4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4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4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4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4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4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4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4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4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4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4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4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4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4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4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4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4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4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4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4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4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4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4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4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4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4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4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4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4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4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4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4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4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4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4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4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4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4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4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4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4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4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4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4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8336</v>
      </c>
      <c r="R1538" t="s">
        <v>8337</v>
      </c>
      <c r="S1538" s="14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4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4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4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4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4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4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4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4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4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4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4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4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4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4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4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4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4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4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4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4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4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4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4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4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4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4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4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4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4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4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4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4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4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4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4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4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4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4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4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4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4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4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4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4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4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4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4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4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4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4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4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4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4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4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4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4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4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4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4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4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4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4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8336</v>
      </c>
      <c r="R1602" t="s">
        <v>8343</v>
      </c>
      <c r="S1602" s="14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4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4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4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4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4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4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4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4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4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4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4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4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4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4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4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4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4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4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4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4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4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4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4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4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4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4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4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4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4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4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4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4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4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4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4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4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4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4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4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4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4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4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4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4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4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4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4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4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4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4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4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4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4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4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4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4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4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4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4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4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4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4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8323</v>
      </c>
      <c r="R1666" t="s">
        <v>8344</v>
      </c>
      <c r="S1666" s="14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4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4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4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4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4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4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4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4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4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4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4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4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4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4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4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4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4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4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4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4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4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4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4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4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4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4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4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4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4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4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4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4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4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4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4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4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4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4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4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4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4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4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4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4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4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4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4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4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4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4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4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4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4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4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4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4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4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4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4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4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4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4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8323</v>
      </c>
      <c r="R1730" t="s">
        <v>8345</v>
      </c>
      <c r="S1730" s="14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4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4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4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4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4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4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4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4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4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4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4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4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4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4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4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4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4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4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4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4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4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4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4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4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4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4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4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4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4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4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4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4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4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4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4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4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4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4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4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4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4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4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4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4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4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4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4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4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4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4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4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4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4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4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4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4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4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4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4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4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4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4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8336</v>
      </c>
      <c r="R1794" t="s">
        <v>8337</v>
      </c>
      <c r="S1794" s="14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4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4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4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4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4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4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4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4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4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4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4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4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4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4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4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4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4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4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4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4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4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4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4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4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4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4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4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4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4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4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4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4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4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4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4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4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4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4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4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4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4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4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4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4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4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4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4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4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4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4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4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4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4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4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4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4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4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4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4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4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4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4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8323</v>
      </c>
      <c r="R1858" t="s">
        <v>8324</v>
      </c>
      <c r="S1858" s="14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4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4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4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4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4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4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4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4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4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4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4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4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4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4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4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4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4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4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4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4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4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4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4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4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4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4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4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4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4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4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4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4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4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4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4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4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4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4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4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4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4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4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4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4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4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4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4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4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4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4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4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4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4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4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4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4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4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4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4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4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4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4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8317</v>
      </c>
      <c r="R1922" t="s">
        <v>8346</v>
      </c>
      <c r="S1922" s="14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4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4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4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4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4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4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4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4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4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4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4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4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4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4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4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4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4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4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4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4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4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4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4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4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4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4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4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4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4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4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4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4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4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4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4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4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4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4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4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4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4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4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4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4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4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4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4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4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4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4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4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4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4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4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4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4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4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4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4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4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4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4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8336</v>
      </c>
      <c r="R1986" t="s">
        <v>8348</v>
      </c>
      <c r="S1986" s="14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4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4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4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4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4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4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4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4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4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4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4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4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4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4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4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4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4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4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4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4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4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4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4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4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4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4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4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4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4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4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4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4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4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4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4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4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4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4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4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4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4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4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4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4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4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4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4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4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4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4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4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4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4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4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4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4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4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4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4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4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4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4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8317</v>
      </c>
      <c r="R2050" t="s">
        <v>8347</v>
      </c>
      <c r="S2050" s="14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4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4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4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4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4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4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4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4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4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4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4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4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4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4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4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4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4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4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4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4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4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4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4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4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4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4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4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4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4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4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4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4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4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4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4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4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4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4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4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4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4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4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4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4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4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4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4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4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4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4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4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4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4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4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4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4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4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4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4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4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4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4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8323</v>
      </c>
      <c r="R2114" t="s">
        <v>8327</v>
      </c>
      <c r="S2114" s="14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4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4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4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4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4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4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4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4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4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4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4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4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4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4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4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4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4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4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4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4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4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4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4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4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4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4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4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4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4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4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4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4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4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4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4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4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4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4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4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4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4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4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4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4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4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4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4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4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4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4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4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4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4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4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4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4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4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4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4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4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4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4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8323</v>
      </c>
      <c r="R2178" t="s">
        <v>8324</v>
      </c>
      <c r="S2178" s="14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4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4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4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4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4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4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4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4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4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4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4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4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4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4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4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4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4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4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4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4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4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4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4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4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4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4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4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4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4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4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4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4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4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4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4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4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4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4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4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4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4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4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4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4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4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4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4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4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4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4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4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4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4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4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4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4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4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4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4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4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4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4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8331</v>
      </c>
      <c r="R2242" t="s">
        <v>8349</v>
      </c>
      <c r="S2242" s="14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4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4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4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4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4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4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4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4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4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4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4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4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4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4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4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4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4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4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4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4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4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4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4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4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4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4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4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4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4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4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4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4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4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4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4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4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4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4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4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4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4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4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4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4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4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4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4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4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4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4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4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4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4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4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4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4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4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4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4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4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4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4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8323</v>
      </c>
      <c r="R2306" t="s">
        <v>8327</v>
      </c>
      <c r="S2306" s="14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4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4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4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4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4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4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4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4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4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4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4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4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4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4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4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4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4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4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4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4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4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4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4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4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4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4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4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4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4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4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4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4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4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4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4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4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4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4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4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4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4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4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4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4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4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4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4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4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4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4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4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4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4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4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4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4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4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4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4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4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4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4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8317</v>
      </c>
      <c r="R2370" t="s">
        <v>8318</v>
      </c>
      <c r="S2370" s="14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4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4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4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4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4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4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4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4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4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4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4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4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4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4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4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4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4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4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4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4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4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4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4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4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4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4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4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4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4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4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4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4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4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4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4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4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4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4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4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4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4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4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4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4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4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4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4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4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4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4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4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4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4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4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4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4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4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4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4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4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4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4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8334</v>
      </c>
      <c r="R2434" t="s">
        <v>8335</v>
      </c>
      <c r="S2434" s="14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4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4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4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4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4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4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4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4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4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4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4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4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4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4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4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4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4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4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4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4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4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4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4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4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4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4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4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4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4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4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4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4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4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4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4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4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4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4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4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4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4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4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4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4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4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4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4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4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4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4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4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4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4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4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4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4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4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4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4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4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4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4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8323</v>
      </c>
      <c r="R2498" t="s">
        <v>8327</v>
      </c>
      <c r="S2498" s="14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4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4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4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4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4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4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4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4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4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4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4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4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4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4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4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4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4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4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4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4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4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4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4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4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4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4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4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4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4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4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4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4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4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4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4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4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4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4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4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4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4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4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4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4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4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4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4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4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4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4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4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4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4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4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4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4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4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4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4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4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4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4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8323</v>
      </c>
      <c r="R2562" t="s">
        <v>8352</v>
      </c>
      <c r="S2562" s="14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4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4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4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4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4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4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4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4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4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4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4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4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4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4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4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4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4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4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4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4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4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4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4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4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4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4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4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4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4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4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4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4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4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4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4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4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4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4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4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4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4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4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4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4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4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4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4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4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4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4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4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4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4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4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4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4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4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4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4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4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4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4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8317</v>
      </c>
      <c r="R2626" t="s">
        <v>8353</v>
      </c>
      <c r="S2626" s="14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4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4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4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4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4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4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4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4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4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4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4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4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4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4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4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4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4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4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4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4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4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4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4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4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4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4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4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4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4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4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4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4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4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4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4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4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4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4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4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4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4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4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4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4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4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4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4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4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4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4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4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4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4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4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4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4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4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4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4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4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4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4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8334</v>
      </c>
      <c r="R2690" t="s">
        <v>8335</v>
      </c>
      <c r="S2690" s="14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4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4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4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4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4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4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4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4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4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4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4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4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4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4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4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4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4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4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4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4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4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4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4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4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4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4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4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4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4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4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4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4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4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4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4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4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4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4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4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4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4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4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4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4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4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4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4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4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4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4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4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4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4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4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4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4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4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4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4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4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4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4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8320</v>
      </c>
      <c r="R2754" t="s">
        <v>8356</v>
      </c>
      <c r="S2754" s="14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4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4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4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4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4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4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4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4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4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4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4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4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4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4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4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4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4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4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4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4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4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4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4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4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4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4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4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4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4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4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4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4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4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4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4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4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4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4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4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4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4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4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4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4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4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4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4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4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4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4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4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4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4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4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4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4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4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4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4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4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4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4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8315</v>
      </c>
      <c r="R2818" t="s">
        <v>8316</v>
      </c>
      <c r="S2818" s="14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4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4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4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4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4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4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4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4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4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4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4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4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4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4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4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4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4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4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4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4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4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4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4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4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4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4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4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4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4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4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4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4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4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4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4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4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4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4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4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4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4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4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4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4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4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4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4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4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4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4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4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4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4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4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4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4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4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4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4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4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4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4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8315</v>
      </c>
      <c r="R2882" t="s">
        <v>8316</v>
      </c>
      <c r="S2882" s="14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4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4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4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4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4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4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4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4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4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4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4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4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4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4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4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4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4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4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4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4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4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4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4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4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4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4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4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4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4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4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4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4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4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4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4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4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4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4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4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4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4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4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4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4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4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4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4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4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4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4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4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4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4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4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4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4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4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4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4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4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4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4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8315</v>
      </c>
      <c r="R2946" t="s">
        <v>8355</v>
      </c>
      <c r="S2946" s="14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4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4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4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4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4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4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4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4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4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4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4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4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4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4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4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4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4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4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4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4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4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4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4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4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4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4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4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4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4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4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4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4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4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4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4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4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4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4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4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4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4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4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4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4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4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4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4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4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4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4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4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4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4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4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4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4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4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4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4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4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4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4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8315</v>
      </c>
      <c r="R3010" t="s">
        <v>8355</v>
      </c>
      <c r="S3010" s="14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4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4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4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4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4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4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4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4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4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4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4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4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4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4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4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4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4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4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4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4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4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4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4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4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4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4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4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4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4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4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4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4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4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4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4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4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4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4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4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4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4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4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4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4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4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4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4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4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4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4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4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4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4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4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4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4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4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4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4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4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4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4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8315</v>
      </c>
      <c r="R3074" t="s">
        <v>8355</v>
      </c>
      <c r="S3074" s="14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4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4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4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4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4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4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4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4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4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4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4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4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4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4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4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4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4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4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4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4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4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4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4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4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4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4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4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4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4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4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4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4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4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4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4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4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4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4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4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4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4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4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4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4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4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4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4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4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4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4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4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4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4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4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4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4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4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4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4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4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4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4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8315</v>
      </c>
      <c r="R3138" t="s">
        <v>8316</v>
      </c>
      <c r="S3138" s="14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4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4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4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4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4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4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4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4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4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4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4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4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4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4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4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4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4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4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4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4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4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4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4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4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4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4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4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4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4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4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4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4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4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4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4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4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4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4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4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4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4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4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4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4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4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4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4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4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4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4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4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4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4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4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4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4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4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4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4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4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4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4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8315</v>
      </c>
      <c r="R3202" t="s">
        <v>8357</v>
      </c>
      <c r="S3202" s="14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4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4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4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4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4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4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4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4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4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4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4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4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4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4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4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4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4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4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4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4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4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4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4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4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4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4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4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4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4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4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4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4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4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4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4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4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4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4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4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4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4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4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4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4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4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4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4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4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4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4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4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4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4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4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4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4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4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4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4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4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4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4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8315</v>
      </c>
      <c r="R3266" t="s">
        <v>8316</v>
      </c>
      <c r="S3266" s="14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4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4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4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4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4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4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4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4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4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4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4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4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4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4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4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4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4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4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4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4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4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4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4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4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4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4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4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4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4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4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4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4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4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4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4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4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4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4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4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4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4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4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4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4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4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4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4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4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4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4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4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4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4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4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4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4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4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4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4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4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4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4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8315</v>
      </c>
      <c r="R3330" t="s">
        <v>8316</v>
      </c>
      <c r="S3330" s="14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4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4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4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4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4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4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4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4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4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4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4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4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4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4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4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4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4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4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4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4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4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4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4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4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4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4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4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4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4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4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4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4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4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4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4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4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4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4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4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4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4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4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4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4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4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4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4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4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4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4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4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4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4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4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4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4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4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4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4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4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4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4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8315</v>
      </c>
      <c r="R3394" t="s">
        <v>8316</v>
      </c>
      <c r="S3394" s="14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4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4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4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4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4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4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4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4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4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4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4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4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4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4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4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4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4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4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4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4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4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4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4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4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4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4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4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4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4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4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4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4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4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4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4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4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4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4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4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4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4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4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4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4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4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4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4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4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4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4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4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4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4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4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4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4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4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4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4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4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4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4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8315</v>
      </c>
      <c r="R3458" t="s">
        <v>8316</v>
      </c>
      <c r="S3458" s="14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4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4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4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4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4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4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4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4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4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4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4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4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4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4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4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4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4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4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4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4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4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4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4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4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4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4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4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4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4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4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4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4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4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4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4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4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4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4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4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4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4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4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4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4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4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4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4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4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4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4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4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4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4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4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4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4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4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4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4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4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4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4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8315</v>
      </c>
      <c r="R3522" t="s">
        <v>8316</v>
      </c>
      <c r="S3522" s="14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4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4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4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4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4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4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4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4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4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4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4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4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4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4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4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4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4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4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4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4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4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4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4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4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4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4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4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4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4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4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4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4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4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4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4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4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4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4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4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4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4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4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4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4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4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4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4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4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4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4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4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4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4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4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4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4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4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4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4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4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4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4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8315</v>
      </c>
      <c r="R3586" t="s">
        <v>8316</v>
      </c>
      <c r="S3586" s="14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4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4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4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4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4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4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4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4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4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4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4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4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4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4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4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4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4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4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4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4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4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4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4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4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4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4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4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4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4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4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4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4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4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4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4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4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4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4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4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4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4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4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4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4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4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4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4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4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4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4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4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4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4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4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4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4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4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4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4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4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4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4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8315</v>
      </c>
      <c r="R3650" t="s">
        <v>8316</v>
      </c>
      <c r="S3650" s="14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4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4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4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4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4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4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4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4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4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4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4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4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4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4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4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4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4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4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4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4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4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4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4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4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4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4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4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4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4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4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4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4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4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4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4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4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4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4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4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4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4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4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4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4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4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4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4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4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4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4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4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4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4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4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4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4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4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4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4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4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4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4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8315</v>
      </c>
      <c r="R3714" t="s">
        <v>8316</v>
      </c>
      <c r="S3714" s="14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4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4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4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4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4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4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4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4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4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4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4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4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4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4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4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4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4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4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4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4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4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4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4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4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4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4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4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4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4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4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4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4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4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4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4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4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4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4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4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4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4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4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4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4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4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4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4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4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4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4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4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4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4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4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4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4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4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4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4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4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4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4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8315</v>
      </c>
      <c r="R3778" t="s">
        <v>8357</v>
      </c>
      <c r="S3778" s="14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4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4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4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4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4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4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4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4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4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4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4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4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4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4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4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4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4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4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4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4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4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4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4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4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4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4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4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4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4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4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4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4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4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4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4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4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4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4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4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4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4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4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4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4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4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4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4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4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4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4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4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4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4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4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4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4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4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4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4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4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4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4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8315</v>
      </c>
      <c r="R3842" t="s">
        <v>8316</v>
      </c>
      <c r="S3842" s="14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4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4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4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4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4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4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4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4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4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4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4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4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4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4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4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4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4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4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4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4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4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4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4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4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4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4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4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4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4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4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4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4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4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4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4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4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4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4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4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4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4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4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4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4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4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4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4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4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4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4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4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4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4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4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4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4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4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4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4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4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4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4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8315</v>
      </c>
      <c r="R3906" t="s">
        <v>8316</v>
      </c>
      <c r="S3906" s="14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4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4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4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4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4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4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4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4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4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4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4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4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4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4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4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4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4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4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4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4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4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4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4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4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4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4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4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4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4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4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4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4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4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4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4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4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4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4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4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4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4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4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4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4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4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4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4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4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4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4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4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4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4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4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4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4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4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4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4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4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4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4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8315</v>
      </c>
      <c r="R3970" t="s">
        <v>8316</v>
      </c>
      <c r="S3970" s="14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4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4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4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4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4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4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4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4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4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4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4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4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4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4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4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4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4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4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4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4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4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4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4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4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4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4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4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4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4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4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4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4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4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4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4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4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4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4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4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4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4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4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4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4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4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4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4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4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4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4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4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4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4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4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4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4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4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4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4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4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4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4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8315</v>
      </c>
      <c r="R4034" t="s">
        <v>8316</v>
      </c>
      <c r="S4034" s="14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4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4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4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4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4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4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4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4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4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4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4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4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4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4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4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4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4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4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4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4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4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4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4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4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4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4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4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4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4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4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4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4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4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4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4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4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4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4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4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4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4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4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4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4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4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4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4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4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4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4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4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4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4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4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4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4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4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4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4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4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4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4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8315</v>
      </c>
      <c r="R4098" t="s">
        <v>8316</v>
      </c>
      <c r="S4098" s="14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4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4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4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4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4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4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4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4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4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4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4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4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4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4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4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4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conditionalFormatting sqref="F1:F1048576">
    <cfRule type="cellIs" dxfId="3" priority="5" operator="equal">
      <formula>"live"</formula>
    </cfRule>
    <cfRule type="cellIs" dxfId="2" priority="4" operator="equal">
      <formula>"successful"</formula>
    </cfRule>
    <cfRule type="cellIs" dxfId="1" priority="3" operator="equal">
      <formula>"failed"</formula>
    </cfRule>
    <cfRule type="cellIs" dxfId="0" priority="2" operator="equal">
      <formula>"canceled"</formula>
    </cfRule>
  </conditionalFormatting>
  <conditionalFormatting sqref="O1:O1048576 P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99131-A9CB-4FA6-A224-78652591201E}">
  <dimension ref="A1:E18"/>
  <sheetViews>
    <sheetView workbookViewId="0">
      <selection activeCell="L22" sqref="L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8307</v>
      </c>
      <c r="B1" t="s">
        <v>8315</v>
      </c>
    </row>
    <row r="2" spans="1:5" x14ac:dyDescent="0.25">
      <c r="A2" s="9" t="s">
        <v>8378</v>
      </c>
      <c r="B2" t="s">
        <v>8359</v>
      </c>
    </row>
    <row r="4" spans="1:5" x14ac:dyDescent="0.25">
      <c r="A4" s="9" t="s">
        <v>8362</v>
      </c>
      <c r="B4" s="9" t="s">
        <v>8360</v>
      </c>
    </row>
    <row r="5" spans="1:5" x14ac:dyDescent="0.25">
      <c r="A5" s="9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8371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5" t="s">
        <v>8372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5" t="s">
        <v>8373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5" t="s">
        <v>8374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5" t="s">
        <v>8375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5" t="s">
        <v>8376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5" t="s">
        <v>8377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5" t="s">
        <v>8366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5" t="s">
        <v>8367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5" t="s">
        <v>8368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5" t="s">
        <v>8369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5" t="s">
        <v>8370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5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4DD14-31FD-41E2-97FA-8B863840EF6B}">
  <dimension ref="A1:I13"/>
  <sheetViews>
    <sheetView tabSelected="1" topLeftCell="A3" workbookViewId="0">
      <selection activeCell="A23" sqref="A23"/>
    </sheetView>
  </sheetViews>
  <sheetFormatPr defaultRowHeight="15" x14ac:dyDescent="0.25"/>
  <cols>
    <col min="1" max="1" width="19.85546875" style="18" customWidth="1"/>
    <col min="2" max="2" width="32.5703125" style="18" customWidth="1"/>
    <col min="3" max="3" width="19.28515625" style="18" customWidth="1"/>
    <col min="4" max="4" width="22.5703125" style="18" customWidth="1"/>
    <col min="5" max="5" width="15.28515625" style="18" customWidth="1"/>
    <col min="6" max="6" width="29.42578125" style="18" customWidth="1"/>
    <col min="7" max="7" width="26.140625" style="18" customWidth="1"/>
    <col min="8" max="8" width="21.42578125" style="18" customWidth="1"/>
  </cols>
  <sheetData>
    <row r="1" spans="1:9" ht="12" customHeight="1" x14ac:dyDescent="0.25">
      <c r="A1" s="20" t="s">
        <v>8379</v>
      </c>
      <c r="B1" s="20" t="s">
        <v>8380</v>
      </c>
      <c r="C1" s="21" t="s">
        <v>8381</v>
      </c>
      <c r="D1" s="20" t="s">
        <v>8382</v>
      </c>
      <c r="E1" s="20" t="s">
        <v>8383</v>
      </c>
      <c r="F1" s="20" t="s">
        <v>8384</v>
      </c>
      <c r="G1" s="20" t="s">
        <v>8385</v>
      </c>
      <c r="H1" s="20" t="s">
        <v>8386</v>
      </c>
      <c r="I1" s="16"/>
    </row>
    <row r="2" spans="1:9" x14ac:dyDescent="0.25">
      <c r="A2" s="17" t="s">
        <v>8396</v>
      </c>
      <c r="B2" s="18">
        <f>COUNTIFS('kick_ starter'!D:D,"&lt;1000",'kick_ starter'!F:F,"successful",'kick_ starter'!R:R,"plays")</f>
        <v>141</v>
      </c>
      <c r="C2" s="18">
        <f>COUNTIFS('kick_ starter'!D:D,"&lt;1000",'kick_ starter'!F:F,"failed",'kick_ starter'!R:R,"plays")</f>
        <v>45</v>
      </c>
      <c r="D2" s="18">
        <f>COUNTIFS('kick_ starter'!D:D,"&gt;=1000",'kick_ starter'!D:D,"&lt;= 0",'kick_ starter'!F:F,"canceled",'kick_ starter'!R:R,"plays")</f>
        <v>0</v>
      </c>
      <c r="E2" s="18">
        <f>SUM(B2:D2)</f>
        <v>186</v>
      </c>
      <c r="F2" s="19">
        <f>AVERAGE(B2/E2)</f>
        <v>0.75806451612903225</v>
      </c>
      <c r="G2" s="19">
        <f>AVERAGE(C2/E2)</f>
        <v>0.24193548387096775</v>
      </c>
      <c r="H2" s="19">
        <f>AVERAGE(D2/E2)</f>
        <v>0</v>
      </c>
    </row>
    <row r="3" spans="1:9" x14ac:dyDescent="0.25">
      <c r="A3" s="17" t="s">
        <v>8397</v>
      </c>
      <c r="B3" s="18">
        <f>COUNTIFS('kick_ starter'!D:D,"&gt;=1000",'kick_ starter'!D:D,"&lt;= 4999",'kick_ starter'!F:F,"successful",'kick_ starter'!R:R,"plays")</f>
        <v>388</v>
      </c>
      <c r="C3" s="18">
        <f>COUNTIFS('kick_ starter'!D:D,"&gt;=1000",'kick_ starter'!D:D,"&lt;= 4999",'kick_ starter'!F:F,"failed",'kick_ starter'!R:R,"plays")</f>
        <v>146</v>
      </c>
      <c r="D3" s="18">
        <f>COUNTIFS('kick_ starter'!D:D,"&gt;=1000",'kick_ starter'!D:D,"&lt;= 4999",'kick_ starter'!F:F,"canceled",'kick_ starter'!R:R,"plays")</f>
        <v>0</v>
      </c>
      <c r="E3" s="18">
        <f t="shared" ref="E3:E13" si="0">SUM(B3:D3)</f>
        <v>534</v>
      </c>
      <c r="F3" s="19">
        <f>AVERAGE(B3/E3)</f>
        <v>0.72659176029962547</v>
      </c>
      <c r="G3" s="19">
        <f t="shared" ref="G3:G13" si="1">AVERAGE(C3/E3)</f>
        <v>0.27340823970037453</v>
      </c>
      <c r="H3" s="19">
        <f t="shared" ref="H3:H12" si="2">AVERAGE(D3/E3)</f>
        <v>0</v>
      </c>
    </row>
    <row r="4" spans="1:9" x14ac:dyDescent="0.25">
      <c r="A4" s="17" t="s">
        <v>8398</v>
      </c>
      <c r="B4" s="18">
        <f>COUNTIFS('kick_ starter'!D:D,"&gt;=5000",'kick_ starter'!D:D,"&lt;= 9999",'kick_ starter'!F:F,"successful",'kick_ starter'!R:R,"plays")</f>
        <v>93</v>
      </c>
      <c r="C4" s="18">
        <f>COUNTIFS('kick_ starter'!D:D,"&gt;=5000",'kick_ starter'!D:D,"&lt;= 9999",'kick_ starter'!F:F,"failed",'kick_ starter'!R:R,"plays")</f>
        <v>76</v>
      </c>
      <c r="D4" s="18">
        <f>COUNTIFS('kick_ starter'!D:D,"&gt;=5000",'kick_ starter'!D:D,"&lt;= 9999",'kick_ starter'!F:F,"canceled",'kick_ starter'!R:R,"plays")</f>
        <v>0</v>
      </c>
      <c r="E4" s="18">
        <f t="shared" si="0"/>
        <v>169</v>
      </c>
      <c r="F4" s="19">
        <f t="shared" ref="F4:F12" si="3">AVERAGE(B4/E4)</f>
        <v>0.55029585798816572</v>
      </c>
      <c r="G4" s="19">
        <f t="shared" si="1"/>
        <v>0.44970414201183434</v>
      </c>
      <c r="H4" s="19">
        <f t="shared" si="2"/>
        <v>0</v>
      </c>
    </row>
    <row r="5" spans="1:9" x14ac:dyDescent="0.25">
      <c r="A5" s="17" t="s">
        <v>8399</v>
      </c>
      <c r="B5" s="18">
        <f>COUNTIFS('kick_ starter'!D:D,"&gt;=10000",'kick_ starter'!D:D,"&lt;= 14999",'kick_ starter'!F:F,"successful",'kick_ starter'!R:R,"plays")</f>
        <v>39</v>
      </c>
      <c r="C5" s="18">
        <f>COUNTIFS('kick_ starter'!D:D,"&gt;=10000",'kick_ starter'!D:D,"&lt;= 14999",'kick_ starter'!F:F,"failed",'kick_ starter'!R:R,"plays")</f>
        <v>33</v>
      </c>
      <c r="D5" s="18">
        <f>COUNTIFS('kick_ starter'!D:D,"&gt;=10000",'kick_ starter'!D:D,"&lt;= 14999",'kick_ starter'!F:F,"canceled",'kick_ starter'!R:R,"plays")</f>
        <v>0</v>
      </c>
      <c r="E5" s="18">
        <f t="shared" si="0"/>
        <v>72</v>
      </c>
      <c r="F5" s="19">
        <f t="shared" si="3"/>
        <v>0.54166666666666663</v>
      </c>
      <c r="G5" s="19">
        <f t="shared" si="1"/>
        <v>0.45833333333333331</v>
      </c>
      <c r="H5" s="19">
        <f t="shared" si="2"/>
        <v>0</v>
      </c>
    </row>
    <row r="6" spans="1:9" x14ac:dyDescent="0.25">
      <c r="A6" s="17" t="s">
        <v>8388</v>
      </c>
      <c r="B6" s="18">
        <f>COUNTIFS('kick_ starter'!D:D,"&gt;=15000",'kick_ starter'!D:D,"&lt;= 19999",'kick_ starter'!F:F,"successful",'kick_ starter'!R:R,"plays")</f>
        <v>12</v>
      </c>
      <c r="C6" s="18">
        <f>COUNTIFS('kick_ starter'!D:D,"&gt;=15000",'kick_ starter'!D:D,"&lt;= 19999",'kick_ starter'!F:F,"failed",'kick_ starter'!R:R,"plays")</f>
        <v>12</v>
      </c>
      <c r="D6" s="18">
        <f>COUNTIFS('kick_ starter'!D:D,"&gt;=15000",'kick_ starter'!D:D,"&lt;= 19999",'kick_ starter'!F:F,"canceled",'kick_ starter'!R:R,"plays")</f>
        <v>0</v>
      </c>
      <c r="E6" s="18">
        <f t="shared" si="0"/>
        <v>24</v>
      </c>
      <c r="F6" s="19">
        <f t="shared" si="3"/>
        <v>0.5</v>
      </c>
      <c r="G6" s="19">
        <f t="shared" si="1"/>
        <v>0.5</v>
      </c>
      <c r="H6" s="19">
        <f t="shared" si="2"/>
        <v>0</v>
      </c>
    </row>
    <row r="7" spans="1:9" x14ac:dyDescent="0.25">
      <c r="A7" s="17" t="s">
        <v>8389</v>
      </c>
      <c r="B7" s="18">
        <f>COUNTIFS('kick_ starter'!D:D,"&gt;=20000",'kick_ starter'!D:D,"&lt;= 24999",'kick_ starter'!F:F,"successful",'kick_ starter'!R:R,"plays")</f>
        <v>9</v>
      </c>
      <c r="C7" s="18">
        <f>COUNTIFS('kick_ starter'!D:D,"&gt;=20000",'kick_ starter'!D:D,"&lt;= 24999",'kick_ starter'!F:F,"failed",'kick_ starter'!R:R,"plays")</f>
        <v>11</v>
      </c>
      <c r="D7" s="18">
        <f>COUNTIFS('kick_ starter'!D:D,"&gt;=20000",'kick_ starter'!D:D,"&lt;= 24999",'kick_ starter'!F:F,"canceled",'kick_ starter'!R:R,"plays")</f>
        <v>0</v>
      </c>
      <c r="E7" s="18">
        <f t="shared" si="0"/>
        <v>20</v>
      </c>
      <c r="F7" s="19">
        <f t="shared" si="3"/>
        <v>0.45</v>
      </c>
      <c r="G7" s="19">
        <f t="shared" si="1"/>
        <v>0.55000000000000004</v>
      </c>
      <c r="H7" s="19">
        <f t="shared" si="2"/>
        <v>0</v>
      </c>
    </row>
    <row r="8" spans="1:9" x14ac:dyDescent="0.25">
      <c r="A8" s="17" t="s">
        <v>8390</v>
      </c>
      <c r="B8" s="18">
        <f>COUNTIFS('kick_ starter'!D:D,"&gt;=25000",'kick_ starter'!D:D,"&lt;=29999",'kick_ starter'!F:F,"successful",'kick_ starter'!R:R,"plays")</f>
        <v>1</v>
      </c>
      <c r="C8" s="18">
        <f>COUNTIFS('kick_ starter'!D:D,"&gt;=25000",'kick_ starter'!D:D,"&lt;= 29999",'kick_ starter'!F:F,"failed",'kick_ starter'!R:R,"plays")</f>
        <v>4</v>
      </c>
      <c r="D8" s="18">
        <f>COUNTIFS('kick_ starter'!D:D,"&gt;=25000",'kick_ starter'!D:D,"&lt;= 29999",'kick_ starter'!F:F,"canceled",'kick_ starter'!R:R,"plays")</f>
        <v>0</v>
      </c>
      <c r="E8" s="18">
        <f t="shared" si="0"/>
        <v>5</v>
      </c>
      <c r="F8" s="19">
        <f t="shared" si="3"/>
        <v>0.2</v>
      </c>
      <c r="G8" s="19">
        <f t="shared" si="1"/>
        <v>0.8</v>
      </c>
      <c r="H8" s="19">
        <f t="shared" si="2"/>
        <v>0</v>
      </c>
    </row>
    <row r="9" spans="1:9" x14ac:dyDescent="0.25">
      <c r="A9" s="17" t="s">
        <v>8391</v>
      </c>
      <c r="B9" s="18">
        <f>COUNTIFS('kick_ starter'!D:D,"&gt;=30000",'kick_ starter'!D:D,"&lt;= 34999",'kick_ starter'!F:F,"successful",'kick_ starter'!R:R,"plays")</f>
        <v>3</v>
      </c>
      <c r="C9" s="18">
        <f>COUNTIFS('kick_ starter'!D:D,"&gt;=30000",'kick_ starter'!D:D,"&lt;= 34999",'kick_ starter'!F:F,"failed",'kick_ starter'!R:R,"plays")</f>
        <v>8</v>
      </c>
      <c r="D9" s="18">
        <f>COUNTIFS('kick_ starter'!D:D,"&gt;=30000",'kick_ starter'!D:D,"&lt;= 34999",'kick_ starter'!F:F,"canceled",'kick_ starter'!R:R,"plays")</f>
        <v>0</v>
      </c>
      <c r="E9" s="18">
        <f t="shared" si="0"/>
        <v>11</v>
      </c>
      <c r="F9" s="19">
        <f t="shared" si="3"/>
        <v>0.27272727272727271</v>
      </c>
      <c r="G9" s="19">
        <f t="shared" si="1"/>
        <v>0.72727272727272729</v>
      </c>
      <c r="H9" s="19">
        <f t="shared" si="2"/>
        <v>0</v>
      </c>
    </row>
    <row r="10" spans="1:9" x14ac:dyDescent="0.25">
      <c r="A10" s="17" t="s">
        <v>8395</v>
      </c>
      <c r="B10" s="18">
        <f>COUNTIFS('kick_ starter'!D:D,"&gt;=35000",'kick_ starter'!D:D,"&lt;= 39999",'kick_ starter'!F:F,"successful",'kick_ starter'!R:R,"plays")</f>
        <v>4</v>
      </c>
      <c r="C10" s="18">
        <f>COUNTIFS('kick_ starter'!D:D,"&gt;=35000",'kick_ starter'!D:D,"&lt;= 39999",'kick_ starter'!F:F,"failed",'kick_ starter'!R:R,"plays")</f>
        <v>2</v>
      </c>
      <c r="D10" s="18">
        <f>COUNTIFS('kick_ starter'!D:D,"&gt;=35000",'kick_ starter'!D:D,"&lt;= 39999",'kick_ starter'!F:F,"canceled",'kick_ starter'!R:R,"plays")</f>
        <v>0</v>
      </c>
      <c r="E10" s="18">
        <f t="shared" si="0"/>
        <v>6</v>
      </c>
      <c r="F10" s="19">
        <f t="shared" si="3"/>
        <v>0.66666666666666663</v>
      </c>
      <c r="G10" s="19">
        <f t="shared" si="1"/>
        <v>0.33333333333333331</v>
      </c>
      <c r="H10" s="19">
        <f t="shared" si="2"/>
        <v>0</v>
      </c>
    </row>
    <row r="11" spans="1:9" x14ac:dyDescent="0.25">
      <c r="A11" s="17" t="s">
        <v>8392</v>
      </c>
      <c r="B11" s="18">
        <f>COUNTIFS('kick_ starter'!D:D,"&gt;=40000",'kick_ starter'!D:D,"&lt;= 44999",'kick_ starter'!F:F,"successful",'kick_ starter'!R:R,"plays")</f>
        <v>2</v>
      </c>
      <c r="C11" s="18">
        <f>COUNTIFS('kick_ starter'!D:D,"&gt;=40000",'kick_ starter'!D:D,"&lt;= 44999",'kick_ starter'!F:F,"failed",'kick_ starter'!R:R,"plays")</f>
        <v>1</v>
      </c>
      <c r="D11" s="18">
        <f>COUNTIFS('kick_ starter'!D:D,"&gt;=40000",'kick_ starter'!D:D,"&lt;= 44999",'kick_ starter'!F:F,"canceled",'kick_ starter'!R:R,"plays")</f>
        <v>0</v>
      </c>
      <c r="E11" s="18">
        <f t="shared" si="0"/>
        <v>3</v>
      </c>
      <c r="F11" s="19">
        <f t="shared" si="3"/>
        <v>0.66666666666666663</v>
      </c>
      <c r="G11" s="19">
        <f t="shared" si="1"/>
        <v>0.33333333333333331</v>
      </c>
      <c r="H11" s="19">
        <f t="shared" si="2"/>
        <v>0</v>
      </c>
    </row>
    <row r="12" spans="1:9" x14ac:dyDescent="0.25">
      <c r="A12" s="17" t="s">
        <v>8393</v>
      </c>
      <c r="B12" s="18">
        <f>COUNTIFS('kick_ starter'!D:D,"&gt;=45000",'kick_ starter'!D:D,"&lt;= 49999",'kick_ starter'!F:F,"successful",'kick_ starter'!R:R,"plays")</f>
        <v>0</v>
      </c>
      <c r="C12" s="18">
        <f>COUNTIFS('kick_ starter'!D:D,"&gt;=45000",'kick_ starter'!D:D,"&lt;= 49999",'kick_ starter'!F:F,"failed",'kick_ starter'!R:R,"plays")</f>
        <v>1</v>
      </c>
      <c r="D12" s="18">
        <f>COUNTIFS('kick_ starter'!D:D,"&gt;=45000",'kick_ starter'!D:D,"&lt;= 94999",'kick_ starter'!F:F,"canceled",'kick_ starter'!R:R,"plays")</f>
        <v>0</v>
      </c>
      <c r="E12" s="18">
        <f t="shared" si="0"/>
        <v>1</v>
      </c>
      <c r="F12" s="19">
        <f t="shared" si="3"/>
        <v>0</v>
      </c>
      <c r="G12" s="19">
        <f t="shared" si="1"/>
        <v>1</v>
      </c>
      <c r="H12" s="19">
        <f t="shared" si="2"/>
        <v>0</v>
      </c>
    </row>
    <row r="13" spans="1:9" x14ac:dyDescent="0.25">
      <c r="A13" s="17" t="s">
        <v>8394</v>
      </c>
      <c r="B13" s="18">
        <f>COUNTIFS('kick_ starter'!D:D,"&gt;=50000",'kick_ starter'!D:D,"&lt;= 11119999",'kick_ starter'!F:F,"successful",'kick_ starter'!R:R,"plays")</f>
        <v>2</v>
      </c>
      <c r="C13" s="18">
        <f>COUNTIFS('kick_ starter'!D:D,"&gt;=50000",'kick_ starter'!D:D,"&lt;= 111119999",'kick_ starter'!F:F,"failed",'kick_ starter'!R:R,"plays")</f>
        <v>14</v>
      </c>
      <c r="D13" s="18">
        <f>COUNTIFS('kick_ starter'!D:D,"&gt;=50000",'kick_ starter'!D:D,"&lt;= 466666999",'kick_ starter'!F:F,"canceled",'kick_ starter'!R:R,"plays")</f>
        <v>0</v>
      </c>
      <c r="E13" s="18">
        <f t="shared" si="0"/>
        <v>16</v>
      </c>
      <c r="F13" s="19">
        <f>AVERAGE(B13/E13)</f>
        <v>0.125</v>
      </c>
      <c r="G13" s="19">
        <f t="shared" si="1"/>
        <v>0.875</v>
      </c>
      <c r="H13" s="19">
        <f>AVERAGE(D13/E13)</f>
        <v>0</v>
      </c>
    </row>
  </sheetData>
  <phoneticPr fontId="3" type="noConversion"/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EC645-D8C9-40EC-958E-2826EE5B168A}">
  <dimension ref="A1:F14"/>
  <sheetViews>
    <sheetView workbookViewId="0">
      <selection activeCell="G27" sqref="G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8362</v>
      </c>
      <c r="B3" s="9" t="s">
        <v>8360</v>
      </c>
    </row>
    <row r="4" spans="1:6" x14ac:dyDescent="0.25">
      <c r="A4" s="9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8308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25">
      <c r="A6" s="11" t="s">
        <v>8334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25">
      <c r="A7" s="11" t="s">
        <v>8331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25">
      <c r="A8" s="11" t="s">
        <v>8329</v>
      </c>
      <c r="B8" s="10">
        <v>23</v>
      </c>
      <c r="C8" s="10"/>
      <c r="D8" s="10"/>
      <c r="E8" s="10"/>
      <c r="F8" s="10">
        <v>23</v>
      </c>
    </row>
    <row r="9" spans="1:6" x14ac:dyDescent="0.25">
      <c r="A9" s="11" t="s">
        <v>8323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25">
      <c r="A10" s="11" t="s">
        <v>8336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25">
      <c r="A11" s="11" t="s">
        <v>8320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25">
      <c r="A12" s="11" t="s">
        <v>8317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25">
      <c r="A13" s="11" t="s">
        <v>8315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25">
      <c r="A14" s="11" t="s">
        <v>8361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F407A-A2F9-441E-8FF7-E69BC7CA4DEB}">
  <dimension ref="A1:F46"/>
  <sheetViews>
    <sheetView workbookViewId="0">
      <selection activeCell="K27" sqref="K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8362</v>
      </c>
      <c r="B3" s="9" t="s">
        <v>8360</v>
      </c>
    </row>
    <row r="4" spans="1:6" x14ac:dyDescent="0.25">
      <c r="A4" s="9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8314</v>
      </c>
      <c r="B5" s="10"/>
      <c r="C5" s="10">
        <v>78</v>
      </c>
      <c r="D5" s="10"/>
      <c r="E5" s="10"/>
      <c r="F5" s="10">
        <v>78</v>
      </c>
    </row>
    <row r="6" spans="1:6" x14ac:dyDescent="0.25">
      <c r="A6" s="11" t="s">
        <v>8342</v>
      </c>
      <c r="B6" s="10">
        <v>16</v>
      </c>
      <c r="C6" s="10"/>
      <c r="D6" s="10"/>
      <c r="E6" s="10"/>
      <c r="F6" s="10">
        <v>16</v>
      </c>
    </row>
    <row r="7" spans="1:6" x14ac:dyDescent="0.25">
      <c r="A7" s="11" t="s">
        <v>8330</v>
      </c>
      <c r="B7" s="10">
        <v>23</v>
      </c>
      <c r="C7" s="10"/>
      <c r="D7" s="10"/>
      <c r="E7" s="10"/>
      <c r="F7" s="10">
        <v>23</v>
      </c>
    </row>
    <row r="8" spans="1:6" x14ac:dyDescent="0.25">
      <c r="A8" s="11" t="s">
        <v>8356</v>
      </c>
      <c r="B8" s="10"/>
      <c r="C8" s="10">
        <v>32</v>
      </c>
      <c r="D8" s="10"/>
      <c r="E8" s="10"/>
      <c r="F8" s="10">
        <v>32</v>
      </c>
    </row>
    <row r="9" spans="1:6" x14ac:dyDescent="0.25">
      <c r="A9" s="11" t="s">
        <v>8352</v>
      </c>
      <c r="B9" s="10"/>
      <c r="C9" s="10"/>
      <c r="D9" s="10"/>
      <c r="E9" s="10">
        <v>33</v>
      </c>
      <c r="F9" s="10">
        <v>33</v>
      </c>
    </row>
    <row r="10" spans="1:6" x14ac:dyDescent="0.25">
      <c r="A10" s="11" t="s">
        <v>8313</v>
      </c>
      <c r="B10" s="10"/>
      <c r="C10" s="10"/>
      <c r="D10" s="10"/>
      <c r="E10" s="10">
        <v>164</v>
      </c>
      <c r="F10" s="10">
        <v>164</v>
      </c>
    </row>
    <row r="11" spans="1:6" x14ac:dyDescent="0.25">
      <c r="A11" s="11" t="s">
        <v>8312</v>
      </c>
      <c r="B11" s="10"/>
      <c r="C11" s="10">
        <v>52</v>
      </c>
      <c r="D11" s="10"/>
      <c r="E11" s="10"/>
      <c r="F11" s="10">
        <v>52</v>
      </c>
    </row>
    <row r="12" spans="1:6" x14ac:dyDescent="0.25">
      <c r="A12" s="11" t="s">
        <v>8328</v>
      </c>
      <c r="B12" s="10"/>
      <c r="C12" s="10"/>
      <c r="D12" s="10"/>
      <c r="E12" s="10">
        <v>30</v>
      </c>
      <c r="F12" s="10">
        <v>30</v>
      </c>
    </row>
    <row r="13" spans="1:6" x14ac:dyDescent="0.25">
      <c r="A13" s="11" t="s">
        <v>8345</v>
      </c>
      <c r="B13" s="10"/>
      <c r="C13" s="10">
        <v>37</v>
      </c>
      <c r="D13" s="10">
        <v>17</v>
      </c>
      <c r="E13" s="10"/>
      <c r="F13" s="10">
        <v>54</v>
      </c>
    </row>
    <row r="14" spans="1:6" x14ac:dyDescent="0.25">
      <c r="A14" s="11" t="s">
        <v>8322</v>
      </c>
      <c r="B14" s="10"/>
      <c r="C14" s="10">
        <v>34</v>
      </c>
      <c r="D14" s="10"/>
      <c r="E14" s="10"/>
      <c r="F14" s="10">
        <v>34</v>
      </c>
    </row>
    <row r="15" spans="1:6" x14ac:dyDescent="0.25">
      <c r="A15" s="11" t="s">
        <v>8335</v>
      </c>
      <c r="B15" s="10">
        <v>15</v>
      </c>
      <c r="C15" s="10">
        <v>101</v>
      </c>
      <c r="D15" s="10"/>
      <c r="E15" s="10"/>
      <c r="F15" s="10">
        <v>116</v>
      </c>
    </row>
    <row r="16" spans="1:6" x14ac:dyDescent="0.25">
      <c r="A16" s="11" t="s">
        <v>8346</v>
      </c>
      <c r="B16" s="10"/>
      <c r="C16" s="10">
        <v>13</v>
      </c>
      <c r="D16" s="10"/>
      <c r="E16" s="10"/>
      <c r="F16" s="10">
        <v>13</v>
      </c>
    </row>
    <row r="17" spans="1:6" x14ac:dyDescent="0.25">
      <c r="A17" s="11" t="s">
        <v>8347</v>
      </c>
      <c r="B17" s="10"/>
      <c r="C17" s="10"/>
      <c r="D17" s="10"/>
      <c r="E17" s="10">
        <v>103</v>
      </c>
      <c r="F17" s="10">
        <v>103</v>
      </c>
    </row>
    <row r="18" spans="1:6" x14ac:dyDescent="0.25">
      <c r="A18" s="11" t="s">
        <v>8327</v>
      </c>
      <c r="B18" s="10"/>
      <c r="C18" s="10">
        <v>20</v>
      </c>
      <c r="D18" s="10"/>
      <c r="E18" s="10">
        <v>138</v>
      </c>
      <c r="F18" s="10">
        <v>158</v>
      </c>
    </row>
    <row r="19" spans="1:6" x14ac:dyDescent="0.25">
      <c r="A19" s="11" t="s">
        <v>8326</v>
      </c>
      <c r="B19" s="10"/>
      <c r="C19" s="10">
        <v>53</v>
      </c>
      <c r="D19" s="10"/>
      <c r="E19" s="10"/>
      <c r="F19" s="10">
        <v>53</v>
      </c>
    </row>
    <row r="20" spans="1:6" x14ac:dyDescent="0.25">
      <c r="A20" s="11" t="s">
        <v>8354</v>
      </c>
      <c r="B20" s="10"/>
      <c r="C20" s="10">
        <v>7</v>
      </c>
      <c r="D20" s="10"/>
      <c r="E20" s="10">
        <v>7</v>
      </c>
      <c r="F20" s="10">
        <v>14</v>
      </c>
    </row>
    <row r="21" spans="1:6" x14ac:dyDescent="0.25">
      <c r="A21" s="11" t="s">
        <v>8325</v>
      </c>
      <c r="B21" s="10"/>
      <c r="C21" s="10"/>
      <c r="D21" s="10"/>
      <c r="E21" s="10">
        <v>14</v>
      </c>
      <c r="F21" s="10">
        <v>14</v>
      </c>
    </row>
    <row r="22" spans="1:6" x14ac:dyDescent="0.25">
      <c r="A22" s="11" t="s">
        <v>8333</v>
      </c>
      <c r="B22" s="10"/>
      <c r="C22" s="10">
        <v>23</v>
      </c>
      <c r="D22" s="10"/>
      <c r="E22" s="10"/>
      <c r="F22" s="10">
        <v>23</v>
      </c>
    </row>
    <row r="23" spans="1:6" x14ac:dyDescent="0.25">
      <c r="A23" s="11" t="s">
        <v>8357</v>
      </c>
      <c r="B23" s="10">
        <v>11</v>
      </c>
      <c r="C23" s="10">
        <v>40</v>
      </c>
      <c r="D23" s="10"/>
      <c r="E23" s="10">
        <v>45</v>
      </c>
      <c r="F23" s="10">
        <v>96</v>
      </c>
    </row>
    <row r="24" spans="1:6" x14ac:dyDescent="0.25">
      <c r="A24" s="11" t="s">
        <v>8341</v>
      </c>
      <c r="B24" s="10"/>
      <c r="C24" s="10">
        <v>14</v>
      </c>
      <c r="D24" s="10"/>
      <c r="E24" s="10"/>
      <c r="F24" s="10">
        <v>14</v>
      </c>
    </row>
    <row r="25" spans="1:6" x14ac:dyDescent="0.25">
      <c r="A25" s="11" t="s">
        <v>8321</v>
      </c>
      <c r="B25" s="10"/>
      <c r="C25" s="10"/>
      <c r="D25" s="10"/>
      <c r="E25" s="10">
        <v>49</v>
      </c>
      <c r="F25" s="10">
        <v>49</v>
      </c>
    </row>
    <row r="26" spans="1:6" x14ac:dyDescent="0.25">
      <c r="A26" s="11" t="s">
        <v>8348</v>
      </c>
      <c r="B26" s="10"/>
      <c r="C26" s="10">
        <v>11</v>
      </c>
      <c r="D26" s="10"/>
      <c r="E26" s="10"/>
      <c r="F26" s="10">
        <v>11</v>
      </c>
    </row>
    <row r="27" spans="1:6" x14ac:dyDescent="0.25">
      <c r="A27" s="11" t="s">
        <v>8337</v>
      </c>
      <c r="B27" s="10"/>
      <c r="C27" s="10">
        <v>34</v>
      </c>
      <c r="D27" s="10"/>
      <c r="E27" s="10">
        <v>62</v>
      </c>
      <c r="F27" s="10">
        <v>96</v>
      </c>
    </row>
    <row r="28" spans="1:6" x14ac:dyDescent="0.25">
      <c r="A28" s="11" t="s">
        <v>8343</v>
      </c>
      <c r="B28" s="10"/>
      <c r="C28" s="10">
        <v>13</v>
      </c>
      <c r="D28" s="10"/>
      <c r="E28" s="10"/>
      <c r="F28" s="10">
        <v>13</v>
      </c>
    </row>
    <row r="29" spans="1:6" x14ac:dyDescent="0.25">
      <c r="A29" s="11" t="s">
        <v>8316</v>
      </c>
      <c r="B29" s="10"/>
      <c r="C29" s="10">
        <v>250</v>
      </c>
      <c r="D29" s="10">
        <v>9</v>
      </c>
      <c r="E29" s="10">
        <v>412</v>
      </c>
      <c r="F29" s="10">
        <v>671</v>
      </c>
    </row>
    <row r="30" spans="1:6" x14ac:dyDescent="0.25">
      <c r="A30" s="11" t="s">
        <v>8344</v>
      </c>
      <c r="B30" s="10"/>
      <c r="C30" s="10"/>
      <c r="D30" s="10"/>
      <c r="E30" s="10">
        <v>35</v>
      </c>
      <c r="F30" s="10">
        <v>35</v>
      </c>
    </row>
    <row r="31" spans="1:6" x14ac:dyDescent="0.25">
      <c r="A31" s="11" t="s">
        <v>8340</v>
      </c>
      <c r="B31" s="10"/>
      <c r="C31" s="10"/>
      <c r="D31" s="10"/>
      <c r="E31" s="10">
        <v>20</v>
      </c>
      <c r="F31" s="10">
        <v>20</v>
      </c>
    </row>
    <row r="32" spans="1:6" x14ac:dyDescent="0.25">
      <c r="A32" s="11" t="s">
        <v>8351</v>
      </c>
      <c r="B32" s="10"/>
      <c r="C32" s="10">
        <v>14</v>
      </c>
      <c r="D32" s="10"/>
      <c r="E32" s="10"/>
      <c r="F32" s="10">
        <v>14</v>
      </c>
    </row>
    <row r="33" spans="1:6" x14ac:dyDescent="0.25">
      <c r="A33" s="11" t="s">
        <v>8324</v>
      </c>
      <c r="B33" s="10"/>
      <c r="C33" s="10"/>
      <c r="D33" s="10"/>
      <c r="E33" s="10">
        <v>240</v>
      </c>
      <c r="F33" s="10">
        <v>240</v>
      </c>
    </row>
    <row r="34" spans="1:6" x14ac:dyDescent="0.25">
      <c r="A34" s="11" t="s">
        <v>8311</v>
      </c>
      <c r="B34" s="10">
        <v>31</v>
      </c>
      <c r="C34" s="10"/>
      <c r="D34" s="10"/>
      <c r="E34" s="10"/>
      <c r="F34" s="10">
        <v>31</v>
      </c>
    </row>
    <row r="35" spans="1:6" x14ac:dyDescent="0.25">
      <c r="A35" s="11" t="s">
        <v>8310</v>
      </c>
      <c r="B35" s="10"/>
      <c r="C35" s="10"/>
      <c r="D35" s="10"/>
      <c r="E35" s="10">
        <v>48</v>
      </c>
      <c r="F35" s="10">
        <v>48</v>
      </c>
    </row>
    <row r="36" spans="1:6" x14ac:dyDescent="0.25">
      <c r="A36" s="11" t="s">
        <v>8350</v>
      </c>
      <c r="B36" s="10"/>
      <c r="C36" s="10"/>
      <c r="D36" s="10">
        <v>4</v>
      </c>
      <c r="E36" s="10">
        <v>34</v>
      </c>
      <c r="F36" s="10">
        <v>38</v>
      </c>
    </row>
    <row r="37" spans="1:6" x14ac:dyDescent="0.25">
      <c r="A37" s="11" t="s">
        <v>8353</v>
      </c>
      <c r="B37" s="10">
        <v>15</v>
      </c>
      <c r="C37" s="10">
        <v>1</v>
      </c>
      <c r="D37" s="10"/>
      <c r="E37" s="10">
        <v>31</v>
      </c>
      <c r="F37" s="10">
        <v>47</v>
      </c>
    </row>
    <row r="38" spans="1:6" x14ac:dyDescent="0.25">
      <c r="A38" s="11" t="s">
        <v>8355</v>
      </c>
      <c r="B38" s="10">
        <v>15</v>
      </c>
      <c r="C38" s="10">
        <v>59</v>
      </c>
      <c r="D38" s="10">
        <v>3</v>
      </c>
      <c r="E38" s="10">
        <v>68</v>
      </c>
      <c r="F38" s="10">
        <v>145</v>
      </c>
    </row>
    <row r="39" spans="1:6" x14ac:dyDescent="0.25">
      <c r="A39" s="11" t="s">
        <v>8349</v>
      </c>
      <c r="B39" s="10"/>
      <c r="C39" s="10"/>
      <c r="D39" s="10"/>
      <c r="E39" s="10">
        <v>52</v>
      </c>
      <c r="F39" s="10">
        <v>52</v>
      </c>
    </row>
    <row r="40" spans="1:6" x14ac:dyDescent="0.25">
      <c r="A40" s="11" t="s">
        <v>8309</v>
      </c>
      <c r="B40" s="10"/>
      <c r="C40" s="10"/>
      <c r="D40" s="10"/>
      <c r="E40" s="10">
        <v>49</v>
      </c>
      <c r="F40" s="10">
        <v>49</v>
      </c>
    </row>
    <row r="41" spans="1:6" x14ac:dyDescent="0.25">
      <c r="A41" s="11" t="s">
        <v>8339</v>
      </c>
      <c r="B41" s="10">
        <v>6</v>
      </c>
      <c r="C41" s="10">
        <v>21</v>
      </c>
      <c r="D41" s="10"/>
      <c r="E41" s="10"/>
      <c r="F41" s="10">
        <v>27</v>
      </c>
    </row>
    <row r="42" spans="1:6" x14ac:dyDescent="0.25">
      <c r="A42" s="11" t="s">
        <v>8332</v>
      </c>
      <c r="B42" s="10"/>
      <c r="C42" s="10">
        <v>73</v>
      </c>
      <c r="D42" s="10"/>
      <c r="E42" s="10"/>
      <c r="F42" s="10">
        <v>73</v>
      </c>
    </row>
    <row r="43" spans="1:6" x14ac:dyDescent="0.25">
      <c r="A43" s="11" t="s">
        <v>8319</v>
      </c>
      <c r="B43" s="10">
        <v>47</v>
      </c>
      <c r="C43" s="10">
        <v>81</v>
      </c>
      <c r="D43" s="10"/>
      <c r="E43" s="10">
        <v>17</v>
      </c>
      <c r="F43" s="10">
        <v>145</v>
      </c>
    </row>
    <row r="44" spans="1:6" x14ac:dyDescent="0.25">
      <c r="A44" s="11" t="s">
        <v>8318</v>
      </c>
      <c r="B44" s="10">
        <v>59</v>
      </c>
      <c r="C44" s="10">
        <v>36</v>
      </c>
      <c r="D44" s="10"/>
      <c r="E44" s="10"/>
      <c r="F44" s="10">
        <v>95</v>
      </c>
    </row>
    <row r="45" spans="1:6" x14ac:dyDescent="0.25">
      <c r="A45" s="11" t="s">
        <v>8338</v>
      </c>
      <c r="B45" s="10">
        <v>19</v>
      </c>
      <c r="C45" s="10"/>
      <c r="D45" s="10"/>
      <c r="E45" s="10"/>
      <c r="F45" s="10">
        <v>19</v>
      </c>
    </row>
    <row r="46" spans="1:6" x14ac:dyDescent="0.25">
      <c r="A46" s="11" t="s">
        <v>8361</v>
      </c>
      <c r="B46" s="10">
        <v>257</v>
      </c>
      <c r="C46" s="10">
        <v>1097</v>
      </c>
      <c r="D46" s="10">
        <v>33</v>
      </c>
      <c r="E46" s="10">
        <v>1651</v>
      </c>
      <c r="F46" s="10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kick_ starter</vt:lpstr>
      <vt:lpstr>theater outcome based on launch</vt:lpstr>
      <vt:lpstr>outcome based on goal</vt:lpstr>
      <vt:lpstr>parent category statics</vt:lpstr>
      <vt:lpstr>subcategory statics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kuldeep singh</cp:lastModifiedBy>
  <dcterms:created xsi:type="dcterms:W3CDTF">2017-04-20T15:17:24Z</dcterms:created>
  <dcterms:modified xsi:type="dcterms:W3CDTF">2021-11-14T03:23:30Z</dcterms:modified>
</cp:coreProperties>
</file>