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ybc3\Desktop\LDO Coursework\"/>
    </mc:Choice>
  </mc:AlternateContent>
  <xr:revisionPtr revIDLastSave="0" documentId="13_ncr:1_{8F62833B-42F6-42BF-8030-25C51EC008AD}" xr6:coauthVersionLast="40" xr6:coauthVersionMax="40" xr10:uidLastSave="{00000000-0000-0000-0000-000000000000}"/>
  <bookViews>
    <workbookView xWindow="0" yWindow="0" windowWidth="28800" windowHeight="12300" activeTab="1" xr2:uid="{00000000-000D-0000-FFFF-FFFF00000000}"/>
  </bookViews>
  <sheets>
    <sheet name="Data" sheetId="1" r:id="rId1"/>
    <sheet name="FM2 - Multiperiod (13.2)" sheetId="8" r:id="rId2"/>
    <sheet name="FM1 - January (13.1.1)" sheetId="6" r:id="rId3"/>
    <sheet name="FM1 - Multiperiod (13.1.2)" sheetId="3" r:id="rId4"/>
    <sheet name="FM2 - January (13.2.-)" sheetId="7" r:id="rId5"/>
  </sheets>
  <definedNames>
    <definedName name="OpenSolver_ChosenSolver" localSheetId="2" hidden="1">CBC</definedName>
    <definedName name="OpenSolver_ChosenSolver" localSheetId="3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2" hidden="1">0</definedName>
    <definedName name="OpenSolver_DualsNewSheet" localSheetId="3" hidden="1">0</definedName>
    <definedName name="OpenSolver_DualsNewSheet" localSheetId="4" hidden="1">0</definedName>
    <definedName name="OpenSolver_DualsNewSheet" localSheetId="1" hidden="1">0</definedName>
    <definedName name="OpenSolver_LinearityCheck" localSheetId="2" hidden="1">1</definedName>
    <definedName name="OpenSolver_LinearityCheck" localSheetId="3" hidden="1">1</definedName>
    <definedName name="OpenSolver_LinearityCheck" localSheetId="4" hidden="1">1</definedName>
    <definedName name="OpenSolver_LinearityCheck" localSheetId="1" hidden="1">1</definedName>
    <definedName name="OpenSolver_UpdateSensitivity" localSheetId="2" hidden="1">1</definedName>
    <definedName name="OpenSolver_UpdateSensitivity" localSheetId="3" hidden="1">1</definedName>
    <definedName name="OpenSolver_UpdateSensitivity" localSheetId="4" hidden="1">1</definedName>
    <definedName name="OpenSolver_UpdateSensitivity" localSheetId="1" hidden="1">1</definedName>
    <definedName name="solver_adj" localSheetId="2" hidden="1">'FM1 - January (13.1.1)'!$B$7:$F$9,'FM1 - January (13.1.1)'!$B$13</definedName>
    <definedName name="solver_adj" localSheetId="3" hidden="1">'FM1 - Multiperiod (13.1.2)'!$B$6:$F$8,'FM1 - Multiperiod (13.1.2)'!$I$6:$M$8,'FM1 - Multiperiod (13.1.2)'!$P$6:$T$8,'FM1 - Multiperiod (13.1.2)'!$P$11:$T$13,'FM1 - Multiperiod (13.1.2)'!$I$11:$M$13,'FM1 - Multiperiod (13.1.2)'!$B$11:$F$13,'FM1 - Multiperiod (13.1.2)'!$B$17:$G17</definedName>
    <definedName name="solver_adj" localSheetId="4" hidden="1">'FM2 - January (13.2.-)'!$B$7:$F$9,'FM2 - January (13.2.-)'!$B$14,'FM2 - January (13.2.-)'!$B$10:$F$10</definedName>
    <definedName name="solver_adj" localSheetId="1" hidden="1">'FM2 - Multiperiod (13.2)'!$P$6:$T$9,'FM2 - Multiperiod (13.2)'!$P$12:$T$15,'FM2 - Multiperiod (13.2)'!$B$19:$G$19,'FM2 - Multiperiod (13.2)'!$I$6:$M$9,'FM2 - Multiperiod (13.2)'!$I$12:$M$15,'FM2 - Multiperiod (13.2)'!$B$12:$F$15,'FM2 - Multiperiod (13.2)'!$B$6:$F$9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1" hidden="1">1</definedName>
    <definedName name="solver_eng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lhs1" localSheetId="2" hidden="1">'FM1 - January (13.1.1)'!$B$41:$B$42</definedName>
    <definedName name="solver_lhs1" localSheetId="3" hidden="1">'FM1 - Multiperiod (13.1.2)'!$B$45:$B$46</definedName>
    <definedName name="solver_lhs1" localSheetId="4" hidden="1">'FM2 - January (13.2.-)'!$B$42:$B$43</definedName>
    <definedName name="solver_lhs1" localSheetId="1" hidden="1">'FM2 - Multiperiod (13.2)'!$V$127:$V$131</definedName>
    <definedName name="solver_lhs10" localSheetId="3" hidden="1">'FM1 - Multiperiod (13.1.2)'!$L$54</definedName>
    <definedName name="solver_lhs10" localSheetId="4" hidden="1">'FM2 - January (13.2.-)'!$L$52</definedName>
    <definedName name="solver_lhs10" localSheetId="1" hidden="1">'FM2 - Multiperiod (13.2)'!$L$63</definedName>
    <definedName name="solver_lhs11" localSheetId="3" hidden="1">'FM1 - Multiperiod (13.1.2)'!$Q$44:$Q$48</definedName>
    <definedName name="solver_lhs11" localSheetId="4" hidden="1">'FM2 - January (13.2.-)'!$Q$42:$Q$46</definedName>
    <definedName name="solver_lhs11" localSheetId="1" hidden="1">'FM2 - Multiperiod (13.2)'!$L$95</definedName>
    <definedName name="solver_lhs12" localSheetId="3" hidden="1">'FM1 - Multiperiod (13.1.2)'!$Q$51:$Q$55</definedName>
    <definedName name="solver_lhs12" localSheetId="1" hidden="1">'FM2 - Multiperiod (13.2)'!$L$57</definedName>
    <definedName name="solver_lhs13" localSheetId="3" hidden="1">'FM1 - Multiperiod (13.1.2)'!$B$61:$B$62</definedName>
    <definedName name="solver_lhs13" localSheetId="1" hidden="1">'FM2 - Multiperiod (13.2)'!$Q$47:$Q$51</definedName>
    <definedName name="solver_lhs14" localSheetId="3" hidden="1">'FM1 - Multiperiod (13.1.2)'!$B$65</definedName>
    <definedName name="solver_lhs14" localSheetId="1" hidden="1">'FM2 - Multiperiod (13.2)'!$P$9:$T$9</definedName>
    <definedName name="solver_lhs15" localSheetId="3" hidden="1">'FM1 - Multiperiod (13.1.2)'!$B$66</definedName>
    <definedName name="solver_lhs15" localSheetId="1" hidden="1">'FM2 - Multiperiod (13.2)'!$Q$111:$Q$115</definedName>
    <definedName name="solver_lhs16" localSheetId="3" hidden="1">'FM1 - Multiperiod (13.1.2)'!$B$70</definedName>
    <definedName name="solver_lhs16" localSheetId="1" hidden="1">'FM2 - Multiperiod (13.2)'!$L$89</definedName>
    <definedName name="solver_lhs17" localSheetId="3" hidden="1">'FM1 - Multiperiod (13.1.2)'!$G$60:$G$64</definedName>
    <definedName name="solver_lhs17" localSheetId="1" hidden="1">'FM2 - Multiperiod (13.2)'!$L$47</definedName>
    <definedName name="solver_lhs18" localSheetId="3" hidden="1">'FM1 - Multiperiod (13.1.2)'!$G$67:$G$71</definedName>
    <definedName name="solver_lhs18" localSheetId="1" hidden="1">'FM2 - Multiperiod (13.2)'!$L$79</definedName>
    <definedName name="solver_lhs19" localSheetId="3" hidden="1">'FM1 - Multiperiod (13.1.2)'!$L$61:$L$62</definedName>
    <definedName name="solver_lhs19" localSheetId="1" hidden="1">'FM2 - Multiperiod (13.2)'!$I$15:$M$15</definedName>
    <definedName name="solver_lhs2" localSheetId="2" hidden="1">'FM1 - January (13.1.1)'!$B$45</definedName>
    <definedName name="solver_lhs2" localSheetId="3" hidden="1">'FM1 - Multiperiod (13.1.2)'!$B$49</definedName>
    <definedName name="solver_lhs2" localSheetId="4" hidden="1">'FM2 - January (13.2.-)'!$B$46</definedName>
    <definedName name="solver_lhs2" localSheetId="1" hidden="1">'FM2 - Multiperiod (13.2)'!$L$73</definedName>
    <definedName name="solver_lhs20" localSheetId="3" hidden="1">'FM1 - Multiperiod (13.1.2)'!$L$65</definedName>
    <definedName name="solver_lhs20" localSheetId="1" hidden="1">'FM2 - Multiperiod (13.2)'!$L$105</definedName>
    <definedName name="solver_lhs21" localSheetId="3" hidden="1">'FM1 - Multiperiod (13.1.2)'!$L$66</definedName>
    <definedName name="solver_lhs21" localSheetId="1" hidden="1">'FM2 - Multiperiod (13.2)'!$Q$95:$Q$99</definedName>
    <definedName name="solver_lhs22" localSheetId="3" hidden="1">'FM1 - Multiperiod (13.1.2)'!$L$70</definedName>
    <definedName name="solver_lhs22" localSheetId="1" hidden="1">'FM2 - Multiperiod (13.2)'!$L$127</definedName>
    <definedName name="solver_lhs23" localSheetId="3" hidden="1">'FM1 - Multiperiod (13.1.2)'!$Q$60:$Q$64</definedName>
    <definedName name="solver_lhs23" localSheetId="1" hidden="1">'FM2 - Multiperiod (13.2)'!$L$82:$L$86</definedName>
    <definedName name="solver_lhs24" localSheetId="3" hidden="1">'FM1 - Multiperiod (13.1.2)'!$Q$67:$Q$71</definedName>
    <definedName name="solver_lhs24" localSheetId="1" hidden="1">'FM2 - Multiperiod (13.2)'!$L$130:$L$134</definedName>
    <definedName name="solver_lhs25" localSheetId="3" hidden="1">'FM1 - Multiperiod (13.1.2)'!$B$77:$B$78</definedName>
    <definedName name="solver_lhs25" localSheetId="1" hidden="1">'FM2 - Multiperiod (13.2)'!$L$137</definedName>
    <definedName name="solver_lhs26" localSheetId="3" hidden="1">'FM1 - Multiperiod (13.1.2)'!$B$81</definedName>
    <definedName name="solver_lhs26" localSheetId="1" hidden="1">'FM2 - Multiperiod (13.2)'!$L$111</definedName>
    <definedName name="solver_lhs27" localSheetId="3" hidden="1">'FM1 - Multiperiod (13.1.2)'!$B$82</definedName>
    <definedName name="solver_lhs27" localSheetId="1" hidden="1">'FM2 - Multiperiod (13.2)'!$P$15:$T$15</definedName>
    <definedName name="solver_lhs28" localSheetId="3" hidden="1">'FM1 - Multiperiod (13.1.2)'!$B$86</definedName>
    <definedName name="solver_lhs28" localSheetId="1" hidden="1">'FM2 - Multiperiod (13.2)'!$B$9:$F$9</definedName>
    <definedName name="solver_lhs29" localSheetId="3" hidden="1">'FM1 - Multiperiod (13.1.2)'!$G$76:$G$80</definedName>
    <definedName name="solver_lhs29" localSheetId="1" hidden="1">'FM2 - Multiperiod (13.2)'!$G$53:$G$57</definedName>
    <definedName name="solver_lhs3" localSheetId="2" hidden="1">'FM1 - January (13.1.1)'!$B$46</definedName>
    <definedName name="solver_lhs3" localSheetId="3" hidden="1">'FM1 - Multiperiod (13.1.2)'!$B$50</definedName>
    <definedName name="solver_lhs3" localSheetId="4" hidden="1">'FM2 - January (13.2.-)'!$B$47</definedName>
    <definedName name="solver_lhs3" localSheetId="1" hidden="1">'FM2 - Multiperiod (13.2)'!$I$9:$M$9</definedName>
    <definedName name="solver_lhs30" localSheetId="3" hidden="1">'FM1 - Multiperiod (13.1.2)'!$G$83:$G$87</definedName>
    <definedName name="solver_lhs30" localSheetId="1" hidden="1">'FM2 - Multiperiod (13.2)'!$G$110:$G$114</definedName>
    <definedName name="solver_lhs31" localSheetId="3" hidden="1">'FM1 - Multiperiod (13.1.2)'!$L$77:$L$78</definedName>
    <definedName name="solver_lhs31" localSheetId="1" hidden="1">'FM2 - Multiperiod (13.2)'!$G$78:$G$82</definedName>
    <definedName name="solver_lhs32" localSheetId="3" hidden="1">'FM1 - Multiperiod (13.1.2)'!$L$81</definedName>
    <definedName name="solver_lhs32" localSheetId="1" hidden="1">'FM2 - Multiperiod (13.2)'!$L$121</definedName>
    <definedName name="solver_lhs33" localSheetId="3" hidden="1">'FM1 - Multiperiod (13.1.2)'!$L$82</definedName>
    <definedName name="solver_lhs33" localSheetId="1" hidden="1">'FM2 - Multiperiod (13.2)'!$G$85:$G$89</definedName>
    <definedName name="solver_lhs34" localSheetId="3" hidden="1">'FM1 - Multiperiod (13.1.2)'!$L$86</definedName>
    <definedName name="solver_lhs34" localSheetId="1" hidden="1">'FM2 - Multiperiod (13.2)'!$L$114:$L$118</definedName>
    <definedName name="solver_lhs35" localSheetId="3" hidden="1">'FM1 - Multiperiod (13.1.2)'!$Q$76:$Q$80</definedName>
    <definedName name="solver_lhs35" localSheetId="1" hidden="1">'FM2 - Multiperiod (13.2)'!$G$94:$G$98</definedName>
    <definedName name="solver_lhs36" localSheetId="3" hidden="1">'FM1 - Multiperiod (13.1.2)'!$Q$83:$Q$87</definedName>
    <definedName name="solver_lhs36" localSheetId="1" hidden="1">'FM2 - Multiperiod (13.2)'!$B$88</definedName>
    <definedName name="solver_lhs37" localSheetId="3" hidden="1">'FM1 - Multiperiod (13.1.2)'!$B$91:$B$95</definedName>
    <definedName name="solver_lhs37" localSheetId="1" hidden="1">'FM2 - Multiperiod (13.2)'!$G$62:$G$66</definedName>
    <definedName name="solver_lhs38" localSheetId="1" hidden="1">'FM2 - Multiperiod (13.2)'!$G$69:$G$73</definedName>
    <definedName name="solver_lhs39" localSheetId="1" hidden="1">'FM2 - Multiperiod (13.2)'!$G$117:$G$121</definedName>
    <definedName name="solver_lhs4" localSheetId="2" hidden="1">'FM1 - January (13.1.1)'!$B$50</definedName>
    <definedName name="solver_lhs4" localSheetId="3" hidden="1">'FM1 - Multiperiod (13.1.2)'!$B$54</definedName>
    <definedName name="solver_lhs4" localSheetId="4" hidden="1">'FM2 - January (13.2.-)'!$B$51</definedName>
    <definedName name="solver_lhs4" localSheetId="1" hidden="1">'FM2 - Multiperiod (13.2)'!$L$66:$L$70</definedName>
    <definedName name="solver_lhs40" localSheetId="1" hidden="1">'FM2 - Multiperiod (13.2)'!$G$46:$G$50</definedName>
    <definedName name="solver_lhs41" localSheetId="1" hidden="1">'FM2 - Multiperiod (13.2)'!$G$126:$G$130</definedName>
    <definedName name="solver_lhs42" localSheetId="1" hidden="1">'FM2 - Multiperiod (13.2)'!$G$133:$G$137</definedName>
    <definedName name="solver_lhs43" localSheetId="1" hidden="1">'FM2 - Multiperiod (13.2)'!$B$95:$B$96</definedName>
    <definedName name="solver_lhs44" localSheetId="1" hidden="1">'FM2 - Multiperiod (13.2)'!$G$101:$G$105</definedName>
    <definedName name="solver_lhs45" localSheetId="1" hidden="1">'FM2 - Multiperiod (13.2)'!$B$84</definedName>
    <definedName name="solver_lhs46" localSheetId="1" hidden="1">'FM2 - Multiperiod (13.2)'!$B$83</definedName>
    <definedName name="solver_lhs47" localSheetId="1" hidden="1">'FM2 - Multiperiod (13.2)'!$B$79:$B$80</definedName>
    <definedName name="solver_lhs48" localSheetId="1" hidden="1">'FM2 - Multiperiod (13.2)'!$B$72</definedName>
    <definedName name="solver_lhs49" localSheetId="1" hidden="1">'FM2 - Multiperiod (13.2)'!$B$68</definedName>
    <definedName name="solver_lhs5" localSheetId="2" hidden="1">'FM1 - January (13.1.1)'!$G$40:$G$44</definedName>
    <definedName name="solver_lhs5" localSheetId="3" hidden="1">'FM1 - Multiperiod (13.1.2)'!$G$44:$G$48</definedName>
    <definedName name="solver_lhs5" localSheetId="4" hidden="1">'FM2 - January (13.2.-)'!$G$41:$G$45</definedName>
    <definedName name="solver_lhs5" localSheetId="1" hidden="1">'FM2 - Multiperiod (13.2)'!$Q$63:$Q$67</definedName>
    <definedName name="solver_lhs50" localSheetId="1" hidden="1">'FM2 - Multiperiod (13.2)'!$B$56</definedName>
    <definedName name="solver_lhs51" localSheetId="1" hidden="1">'FM2 - Multiperiod (13.2)'!$B$63:$B$64</definedName>
    <definedName name="solver_lhs52" localSheetId="1" hidden="1">'FM2 - Multiperiod (13.2)'!$B$67</definedName>
    <definedName name="solver_lhs53" localSheetId="1" hidden="1">'FM2 - Multiperiod (13.2)'!$B$52</definedName>
    <definedName name="solver_lhs54" localSheetId="1" hidden="1">'FM2 - Multiperiod (13.2)'!$B$51</definedName>
    <definedName name="solver_lhs55" localSheetId="1" hidden="1">'FM2 - Multiperiod (13.2)'!$B$47:$B$48</definedName>
    <definedName name="solver_lhs56" localSheetId="1" hidden="1">'FM2 - Multiperiod (13.2)'!$B$15:$F$15</definedName>
    <definedName name="solver_lhs57" localSheetId="1" hidden="1">'FM2 - Multiperiod (13.2)'!$B$99</definedName>
    <definedName name="solver_lhs58" localSheetId="1" hidden="1">'FM2 - Multiperiod (13.2)'!$B$100</definedName>
    <definedName name="solver_lhs59" localSheetId="1" hidden="1">'FM2 - Multiperiod (13.2)'!$B$104</definedName>
    <definedName name="solver_lhs6" localSheetId="2" hidden="1">'FM1 - January (13.1.1)'!$G$47:$G$51</definedName>
    <definedName name="solver_lhs6" localSheetId="3" hidden="1">'FM1 - Multiperiod (13.1.2)'!$G$51:$G$55</definedName>
    <definedName name="solver_lhs6" localSheetId="4" hidden="1">'FM2 - January (13.2.-)'!$G$48:$G$52</definedName>
    <definedName name="solver_lhs6" localSheetId="1" hidden="1">'FM2 - Multiperiod (13.2)'!$L$50:$L$54</definedName>
    <definedName name="solver_lhs60" localSheetId="1" hidden="1">'FM2 - Multiperiod (13.2)'!$B$111:$B$112</definedName>
    <definedName name="solver_lhs61" localSheetId="1" hidden="1">'FM2 - Multiperiod (13.2)'!$B$115</definedName>
    <definedName name="solver_lhs62" localSheetId="1" hidden="1">'FM2 - Multiperiod (13.2)'!$B$116</definedName>
    <definedName name="solver_lhs63" localSheetId="1" hidden="1">'FM2 - Multiperiod (13.2)'!$B$120</definedName>
    <definedName name="solver_lhs64" localSheetId="1" hidden="1">'FM2 - Multiperiod (13.2)'!$B$127:$B$128</definedName>
    <definedName name="solver_lhs65" localSheetId="1" hidden="1">'FM2 - Multiperiod (13.2)'!$B$131</definedName>
    <definedName name="solver_lhs66" localSheetId="1" hidden="1">'FM2 - Multiperiod (13.2)'!$B$132</definedName>
    <definedName name="solver_lhs67" localSheetId="1" hidden="1">'FM2 - Multiperiod (13.2)'!$B$136</definedName>
    <definedName name="solver_lhs7" localSheetId="3" hidden="1">'FM1 - Multiperiod (13.1.2)'!$L$45:$L$46</definedName>
    <definedName name="solver_lhs7" localSheetId="4" hidden="1">'FM2 - January (13.2.-)'!$B$10:$F$10</definedName>
    <definedName name="solver_lhs7" localSheetId="1" hidden="1">'FM2 - Multiperiod (13.2)'!$Q$127:$Q$131</definedName>
    <definedName name="solver_lhs8" localSheetId="3" hidden="1">'FM1 - Multiperiod (13.1.2)'!$L$49</definedName>
    <definedName name="solver_lhs8" localSheetId="4" hidden="1">'FM2 - January (13.2.-)'!$L$42</definedName>
    <definedName name="solver_lhs8" localSheetId="1" hidden="1">'FM2 - Multiperiod (13.2)'!$L$98:$L$102</definedName>
    <definedName name="solver_lhs9" localSheetId="3" hidden="1">'FM1 - Multiperiod (13.1.2)'!$L$50</definedName>
    <definedName name="solver_lhs9" localSheetId="4" hidden="1">'FM2 - January (13.2.-)'!$L$45:$L$49</definedName>
    <definedName name="solver_lhs9" localSheetId="1" hidden="1">'FM2 - Multiperiod (13.2)'!$Q$79:$Q$83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1" hidden="1">1</definedName>
    <definedName name="solver_nod" localSheetId="1" hidden="1">2147483647</definedName>
    <definedName name="solver_num" localSheetId="2" hidden="1">6</definedName>
    <definedName name="solver_num" localSheetId="3" hidden="1">37</definedName>
    <definedName name="solver_num" localSheetId="4" hidden="1">11</definedName>
    <definedName name="solver_num" localSheetId="1" hidden="1">67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opt" localSheetId="2" hidden="1">'FM1 - January (13.1.1)'!$B$20</definedName>
    <definedName name="solver_opt" localSheetId="3" hidden="1">'FM1 - Multiperiod (13.1.2)'!$H$24</definedName>
    <definedName name="solver_opt" localSheetId="4" hidden="1">'FM2 - January (13.2.-)'!$B$21</definedName>
    <definedName name="solver_opt" localSheetId="1" hidden="1">'FM2 - Multiperiod (13.2)'!$H$26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rbv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1" hidden="1">2</definedName>
    <definedName name="solver_rel10" localSheetId="3" hidden="1">2</definedName>
    <definedName name="solver_rel10" localSheetId="4" hidden="1">3</definedName>
    <definedName name="solver_rel10" localSheetId="1" hidden="1">1</definedName>
    <definedName name="solver_rel11" localSheetId="3" hidden="1">1</definedName>
    <definedName name="solver_rel11" localSheetId="4" hidden="1">1</definedName>
    <definedName name="solver_rel11" localSheetId="1" hidden="1">1</definedName>
    <definedName name="solver_rel12" localSheetId="3" hidden="1">2</definedName>
    <definedName name="solver_rel12" localSheetId="1" hidden="1">3</definedName>
    <definedName name="solver_rel13" localSheetId="3" hidden="1">1</definedName>
    <definedName name="solver_rel13" localSheetId="1" hidden="1">1</definedName>
    <definedName name="solver_rel14" localSheetId="3" hidden="1">1</definedName>
    <definedName name="solver_rel14" localSheetId="1" hidden="1">5</definedName>
    <definedName name="solver_rel15" localSheetId="3" hidden="1">3</definedName>
    <definedName name="solver_rel15" localSheetId="1" hidden="1">1</definedName>
    <definedName name="solver_rel16" localSheetId="3" hidden="1">2</definedName>
    <definedName name="solver_rel16" localSheetId="1" hidden="1">3</definedName>
    <definedName name="solver_rel17" localSheetId="3" hidden="1">1</definedName>
    <definedName name="solver_rel17" localSheetId="1" hidden="1">1</definedName>
    <definedName name="solver_rel18" localSheetId="3" hidden="1">2</definedName>
    <definedName name="solver_rel18" localSheetId="1" hidden="1">1</definedName>
    <definedName name="solver_rel19" localSheetId="3" hidden="1">1</definedName>
    <definedName name="solver_rel19" localSheetId="1" hidden="1">5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1" hidden="1">3</definedName>
    <definedName name="solver_rel20" localSheetId="3" hidden="1">1</definedName>
    <definedName name="solver_rel20" localSheetId="1" hidden="1">3</definedName>
    <definedName name="solver_rel21" localSheetId="3" hidden="1">3</definedName>
    <definedName name="solver_rel21" localSheetId="1" hidden="1">1</definedName>
    <definedName name="solver_rel22" localSheetId="3" hidden="1">2</definedName>
    <definedName name="solver_rel22" localSheetId="1" hidden="1">1</definedName>
    <definedName name="solver_rel23" localSheetId="3" hidden="1">1</definedName>
    <definedName name="solver_rel23" localSheetId="1" hidden="1">3</definedName>
    <definedName name="solver_rel24" localSheetId="3" hidden="1">2</definedName>
    <definedName name="solver_rel24" localSheetId="1" hidden="1">3</definedName>
    <definedName name="solver_rel25" localSheetId="3" hidden="1">1</definedName>
    <definedName name="solver_rel25" localSheetId="1" hidden="1">3</definedName>
    <definedName name="solver_rel26" localSheetId="3" hidden="1">1</definedName>
    <definedName name="solver_rel26" localSheetId="1" hidden="1">1</definedName>
    <definedName name="solver_rel27" localSheetId="3" hidden="1">3</definedName>
    <definedName name="solver_rel27" localSheetId="1" hidden="1">5</definedName>
    <definedName name="solver_rel28" localSheetId="3" hidden="1">2</definedName>
    <definedName name="solver_rel28" localSheetId="1" hidden="1">5</definedName>
    <definedName name="solver_rel29" localSheetId="3" hidden="1">1</definedName>
    <definedName name="solver_rel29" localSheetId="1" hidden="1">2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1" hidden="1">5</definedName>
    <definedName name="solver_rel30" localSheetId="3" hidden="1">2</definedName>
    <definedName name="solver_rel30" localSheetId="1" hidden="1">1</definedName>
    <definedName name="solver_rel31" localSheetId="3" hidden="1">1</definedName>
    <definedName name="solver_rel31" localSheetId="1" hidden="1">1</definedName>
    <definedName name="solver_rel32" localSheetId="3" hidden="1">1</definedName>
    <definedName name="solver_rel32" localSheetId="1" hidden="1">3</definedName>
    <definedName name="solver_rel33" localSheetId="3" hidden="1">3</definedName>
    <definedName name="solver_rel33" localSheetId="1" hidden="1">2</definedName>
    <definedName name="solver_rel34" localSheetId="3" hidden="1">2</definedName>
    <definedName name="solver_rel34" localSheetId="1" hidden="1">3</definedName>
    <definedName name="solver_rel35" localSheetId="3" hidden="1">1</definedName>
    <definedName name="solver_rel35" localSheetId="1" hidden="1">1</definedName>
    <definedName name="solver_rel36" localSheetId="3" hidden="1">2</definedName>
    <definedName name="solver_rel36" localSheetId="1" hidden="1">2</definedName>
    <definedName name="solver_rel37" localSheetId="3" hidden="1">2</definedName>
    <definedName name="solver_rel37" localSheetId="1" hidden="1">1</definedName>
    <definedName name="solver_rel38" localSheetId="1" hidden="1">2</definedName>
    <definedName name="solver_rel39" localSheetId="1" hidden="1">2</definedName>
    <definedName name="solver_rel4" localSheetId="2" hidden="1">2</definedName>
    <definedName name="solver_rel4" localSheetId="3" hidden="1">2</definedName>
    <definedName name="solver_rel4" localSheetId="4" hidden="1">2</definedName>
    <definedName name="solver_rel4" localSheetId="1" hidden="1">3</definedName>
    <definedName name="solver_rel40" localSheetId="1" hidden="1">1</definedName>
    <definedName name="solver_rel41" localSheetId="1" hidden="1">1</definedName>
    <definedName name="solver_rel42" localSheetId="1" hidden="1">2</definedName>
    <definedName name="solver_rel43" localSheetId="1" hidden="1">1</definedName>
    <definedName name="solver_rel44" localSheetId="1" hidden="1">2</definedName>
    <definedName name="solver_rel45" localSheetId="1" hidden="1">3</definedName>
    <definedName name="solver_rel46" localSheetId="1" hidden="1">1</definedName>
    <definedName name="solver_rel47" localSheetId="1" hidden="1">1</definedName>
    <definedName name="solver_rel48" localSheetId="1" hidden="1">2</definedName>
    <definedName name="solver_rel49" localSheetId="1" hidden="1">3</definedName>
    <definedName name="solver_rel5" localSheetId="2" hidden="1">1</definedName>
    <definedName name="solver_rel5" localSheetId="3" hidden="1">1</definedName>
    <definedName name="solver_rel5" localSheetId="4" hidden="1">1</definedName>
    <definedName name="solver_rel5" localSheetId="1" hidden="1">1</definedName>
    <definedName name="solver_rel50" localSheetId="1" hidden="1">2</definedName>
    <definedName name="solver_rel51" localSheetId="1" hidden="1">1</definedName>
    <definedName name="solver_rel52" localSheetId="1" hidden="1">1</definedName>
    <definedName name="solver_rel53" localSheetId="1" hidden="1">3</definedName>
    <definedName name="solver_rel54" localSheetId="1" hidden="1">1</definedName>
    <definedName name="solver_rel55" localSheetId="1" hidden="1">1</definedName>
    <definedName name="solver_rel56" localSheetId="1" hidden="1">5</definedName>
    <definedName name="solver_rel57" localSheetId="1" hidden="1">1</definedName>
    <definedName name="solver_rel58" localSheetId="1" hidden="1">3</definedName>
    <definedName name="solver_rel59" localSheetId="1" hidden="1">2</definedName>
    <definedName name="solver_rel6" localSheetId="2" hidden="1">2</definedName>
    <definedName name="solver_rel6" localSheetId="3" hidden="1">2</definedName>
    <definedName name="solver_rel6" localSheetId="4" hidden="1">2</definedName>
    <definedName name="solver_rel6" localSheetId="1" hidden="1">3</definedName>
    <definedName name="solver_rel60" localSheetId="1" hidden="1">1</definedName>
    <definedName name="solver_rel61" localSheetId="1" hidden="1">1</definedName>
    <definedName name="solver_rel62" localSheetId="1" hidden="1">3</definedName>
    <definedName name="solver_rel63" localSheetId="1" hidden="1">2</definedName>
    <definedName name="solver_rel64" localSheetId="1" hidden="1">1</definedName>
    <definedName name="solver_rel65" localSheetId="1" hidden="1">1</definedName>
    <definedName name="solver_rel66" localSheetId="1" hidden="1">3</definedName>
    <definedName name="solver_rel67" localSheetId="1" hidden="1">2</definedName>
    <definedName name="solver_rel7" localSheetId="3" hidden="1">1</definedName>
    <definedName name="solver_rel7" localSheetId="4" hidden="1">5</definedName>
    <definedName name="solver_rel7" localSheetId="1" hidden="1">1</definedName>
    <definedName name="solver_rel8" localSheetId="3" hidden="1">1</definedName>
    <definedName name="solver_rel8" localSheetId="4" hidden="1">1</definedName>
    <definedName name="solver_rel8" localSheetId="1" hidden="1">3</definedName>
    <definedName name="solver_rel9" localSheetId="3" hidden="1">3</definedName>
    <definedName name="solver_rel9" localSheetId="4" hidden="1">3</definedName>
    <definedName name="solver_rel9" localSheetId="1" hidden="1">1</definedName>
    <definedName name="solver_rhs1" localSheetId="2" hidden="1">'FM1 - January (13.1.1)'!$D$41:$D$42</definedName>
    <definedName name="solver_rhs1" localSheetId="3" hidden="1">'FM1 - Multiperiod (13.1.2)'!$D$45:$D$46</definedName>
    <definedName name="solver_rhs1" localSheetId="4" hidden="1">'FM2 - January (13.2.-)'!$D$42:$D$43</definedName>
    <definedName name="solver_rhs1" localSheetId="1" hidden="1">'FM2 - Multiperiod (13.2)'!$X$127:$X$131</definedName>
    <definedName name="solver_rhs10" localSheetId="3" hidden="1">'FM1 - Multiperiod (13.1.2)'!$N$54</definedName>
    <definedName name="solver_rhs10" localSheetId="4" hidden="1">'FM2 - January (13.2.-)'!$N$52</definedName>
    <definedName name="solver_rhs10" localSheetId="1" hidden="1">'FM2 - Multiperiod (13.2)'!$N$63</definedName>
    <definedName name="solver_rhs11" localSheetId="3" hidden="1">'FM1 - Multiperiod (13.1.2)'!$S$44:$S$48</definedName>
    <definedName name="solver_rhs11" localSheetId="4" hidden="1">'FM2 - January (13.2.-)'!$S$42:$S$46</definedName>
    <definedName name="solver_rhs11" localSheetId="1" hidden="1">'FM2 - Multiperiod (13.2)'!$N$95</definedName>
    <definedName name="solver_rhs12" localSheetId="3" hidden="1">'FM1 - Multiperiod (13.1.2)'!$S$51:$S$55</definedName>
    <definedName name="solver_rhs12" localSheetId="1" hidden="1">'FM2 - Multiperiod (13.2)'!$N$57</definedName>
    <definedName name="solver_rhs13" localSheetId="3" hidden="1">'FM1 - Multiperiod (13.1.2)'!$D$61:$D$62</definedName>
    <definedName name="solver_rhs13" localSheetId="1" hidden="1">'FM2 - Multiperiod (13.2)'!$S$47:$S$51</definedName>
    <definedName name="solver_rhs14" localSheetId="3" hidden="1">'FM1 - Multiperiod (13.1.2)'!$D$65</definedName>
    <definedName name="solver_rhs14" localSheetId="1" hidden="1">binary</definedName>
    <definedName name="solver_rhs15" localSheetId="3" hidden="1">'FM1 - Multiperiod (13.1.2)'!$D$66</definedName>
    <definedName name="solver_rhs15" localSheetId="1" hidden="1">'FM2 - Multiperiod (13.2)'!$S$111:$S$115</definedName>
    <definedName name="solver_rhs16" localSheetId="3" hidden="1">'FM1 - Multiperiod (13.1.2)'!$D$70</definedName>
    <definedName name="solver_rhs16" localSheetId="1" hidden="1">'FM2 - Multiperiod (13.2)'!$N$89</definedName>
    <definedName name="solver_rhs17" localSheetId="3" hidden="1">'FM1 - Multiperiod (13.1.2)'!$I$60:$I$64</definedName>
    <definedName name="solver_rhs17" localSheetId="1" hidden="1">'FM2 - Multiperiod (13.2)'!$N$47</definedName>
    <definedName name="solver_rhs18" localSheetId="3" hidden="1">'FM1 - Multiperiod (13.1.2)'!$I$67:$I$71</definedName>
    <definedName name="solver_rhs18" localSheetId="1" hidden="1">'FM2 - Multiperiod (13.2)'!$N$79</definedName>
    <definedName name="solver_rhs19" localSheetId="3" hidden="1">'FM1 - Multiperiod (13.1.2)'!$N$61:$N$62</definedName>
    <definedName name="solver_rhs19" localSheetId="1" hidden="1">binary</definedName>
    <definedName name="solver_rhs2" localSheetId="2" hidden="1">'FM1 - January (13.1.1)'!$D$45</definedName>
    <definedName name="solver_rhs2" localSheetId="3" hidden="1">'FM1 - Multiperiod (13.1.2)'!$D$49</definedName>
    <definedName name="solver_rhs2" localSheetId="4" hidden="1">'FM2 - January (13.2.-)'!$D$46</definedName>
    <definedName name="solver_rhs2" localSheetId="1" hidden="1">'FM2 - Multiperiod (13.2)'!$N$73</definedName>
    <definedName name="solver_rhs20" localSheetId="3" hidden="1">'FM1 - Multiperiod (13.1.2)'!$N$65</definedName>
    <definedName name="solver_rhs20" localSheetId="1" hidden="1">'FM2 - Multiperiod (13.2)'!$N$105</definedName>
    <definedName name="solver_rhs21" localSheetId="3" hidden="1">'FM1 - Multiperiod (13.1.2)'!$N$66</definedName>
    <definedName name="solver_rhs21" localSheetId="1" hidden="1">'FM2 - Multiperiod (13.2)'!$S$95:$S$99</definedName>
    <definedName name="solver_rhs22" localSheetId="3" hidden="1">'FM1 - Multiperiod (13.1.2)'!$N$70</definedName>
    <definedName name="solver_rhs22" localSheetId="1" hidden="1">'FM2 - Multiperiod (13.2)'!$N$127</definedName>
    <definedName name="solver_rhs23" localSheetId="3" hidden="1">'FM1 - Multiperiod (13.1.2)'!$S$60:$S$64</definedName>
    <definedName name="solver_rhs23" localSheetId="1" hidden="1">'FM2 - Multiperiod (13.2)'!$N$82:$N$86</definedName>
    <definedName name="solver_rhs24" localSheetId="3" hidden="1">'FM1 - Multiperiod (13.1.2)'!$S$67:$S$71</definedName>
    <definedName name="solver_rhs24" localSheetId="1" hidden="1">'FM2 - Multiperiod (13.2)'!$N$130:$N$134</definedName>
    <definedName name="solver_rhs25" localSheetId="3" hidden="1">'FM1 - Multiperiod (13.1.2)'!$D$77:$D$78</definedName>
    <definedName name="solver_rhs25" localSheetId="1" hidden="1">'FM2 - Multiperiod (13.2)'!$N$137</definedName>
    <definedName name="solver_rhs26" localSheetId="3" hidden="1">'FM1 - Multiperiod (13.1.2)'!$D$81</definedName>
    <definedName name="solver_rhs26" localSheetId="1" hidden="1">'FM2 - Multiperiod (13.2)'!$N$111</definedName>
    <definedName name="solver_rhs27" localSheetId="3" hidden="1">'FM1 - Multiperiod (13.1.2)'!$D$82</definedName>
    <definedName name="solver_rhs27" localSheetId="1" hidden="1">binary</definedName>
    <definedName name="solver_rhs28" localSheetId="3" hidden="1">'FM1 - Multiperiod (13.1.2)'!$D$86</definedName>
    <definedName name="solver_rhs28" localSheetId="1" hidden="1">binary</definedName>
    <definedName name="solver_rhs29" localSheetId="3" hidden="1">'FM1 - Multiperiod (13.1.2)'!$I$76:$I$80</definedName>
    <definedName name="solver_rhs29" localSheetId="1" hidden="1">'FM2 - Multiperiod (13.2)'!$I$53:$I$57</definedName>
    <definedName name="solver_rhs3" localSheetId="2" hidden="1">'FM1 - January (13.1.1)'!$D$46</definedName>
    <definedName name="solver_rhs3" localSheetId="3" hidden="1">'FM1 - Multiperiod (13.1.2)'!$D$50</definedName>
    <definedName name="solver_rhs3" localSheetId="4" hidden="1">'FM2 - January (13.2.-)'!$D$47</definedName>
    <definedName name="solver_rhs3" localSheetId="1" hidden="1">binary</definedName>
    <definedName name="solver_rhs30" localSheetId="3" hidden="1">'FM1 - Multiperiod (13.1.2)'!$I$83:$I$87</definedName>
    <definedName name="solver_rhs30" localSheetId="1" hidden="1">'FM2 - Multiperiod (13.2)'!$I$110:$I$114</definedName>
    <definedName name="solver_rhs31" localSheetId="3" hidden="1">'FM1 - Multiperiod (13.1.2)'!$N$77:$N$78</definedName>
    <definedName name="solver_rhs31" localSheetId="1" hidden="1">'FM2 - Multiperiod (13.2)'!$I$78:$I$82</definedName>
    <definedName name="solver_rhs32" localSheetId="3" hidden="1">'FM1 - Multiperiod (13.1.2)'!$N$81</definedName>
    <definedName name="solver_rhs32" localSheetId="1" hidden="1">'FM2 - Multiperiod (13.2)'!$N$121</definedName>
    <definedName name="solver_rhs33" localSheetId="3" hidden="1">'FM1 - Multiperiod (13.1.2)'!$N$82</definedName>
    <definedName name="solver_rhs33" localSheetId="1" hidden="1">'FM2 - Multiperiod (13.2)'!$I$85:$I$89</definedName>
    <definedName name="solver_rhs34" localSheetId="3" hidden="1">'FM1 - Multiperiod (13.1.2)'!$N$86</definedName>
    <definedName name="solver_rhs34" localSheetId="1" hidden="1">'FM2 - Multiperiod (13.2)'!$N$114:$N$118</definedName>
    <definedName name="solver_rhs35" localSheetId="3" hidden="1">'FM1 - Multiperiod (13.1.2)'!$S$76:$S$80</definedName>
    <definedName name="solver_rhs35" localSheetId="1" hidden="1">'FM2 - Multiperiod (13.2)'!$I$94:$I$98</definedName>
    <definedName name="solver_rhs36" localSheetId="3" hidden="1">'FM1 - Multiperiod (13.1.2)'!$S$83:$S$87</definedName>
    <definedName name="solver_rhs36" localSheetId="1" hidden="1">'FM2 - Multiperiod (13.2)'!$D$88</definedName>
    <definedName name="solver_rhs37" localSheetId="3" hidden="1">'FM1 - Multiperiod (13.1.2)'!$D$91:$D$95</definedName>
    <definedName name="solver_rhs37" localSheetId="1" hidden="1">'FM2 - Multiperiod (13.2)'!$I$62:$I$66</definedName>
    <definedName name="solver_rhs38" localSheetId="1" hidden="1">'FM2 - Multiperiod (13.2)'!$I$69:$I$73</definedName>
    <definedName name="solver_rhs39" localSheetId="1" hidden="1">'FM2 - Multiperiod (13.2)'!$I$117:$I$121</definedName>
    <definedName name="solver_rhs4" localSheetId="2" hidden="1">'FM1 - January (13.1.1)'!$D$50</definedName>
    <definedName name="solver_rhs4" localSheetId="3" hidden="1">'FM1 - Multiperiod (13.1.2)'!$D$54</definedName>
    <definedName name="solver_rhs4" localSheetId="4" hidden="1">'FM2 - January (13.2.-)'!$D$51</definedName>
    <definedName name="solver_rhs4" localSheetId="1" hidden="1">'FM2 - Multiperiod (13.2)'!$N$66:$N$70</definedName>
    <definedName name="solver_rhs40" localSheetId="1" hidden="1">'FM2 - Multiperiod (13.2)'!$I$46:$I$50</definedName>
    <definedName name="solver_rhs41" localSheetId="1" hidden="1">'FM2 - Multiperiod (13.2)'!$I$126:$I$130</definedName>
    <definedName name="solver_rhs42" localSheetId="1" hidden="1">'FM2 - Multiperiod (13.2)'!$I$133:$I$137</definedName>
    <definedName name="solver_rhs43" localSheetId="1" hidden="1">'FM2 - Multiperiod (13.2)'!$D$95:$D$96</definedName>
    <definedName name="solver_rhs44" localSheetId="1" hidden="1">'FM2 - Multiperiod (13.2)'!$I$101:$I$105</definedName>
    <definedName name="solver_rhs45" localSheetId="1" hidden="1">'FM2 - Multiperiod (13.2)'!$D$84</definedName>
    <definedName name="solver_rhs46" localSheetId="1" hidden="1">'FM2 - Multiperiod (13.2)'!$D$83</definedName>
    <definedName name="solver_rhs47" localSheetId="1" hidden="1">'FM2 - Multiperiod (13.2)'!$D$79:$D$80</definedName>
    <definedName name="solver_rhs48" localSheetId="1" hidden="1">'FM2 - Multiperiod (13.2)'!$D$72</definedName>
    <definedName name="solver_rhs49" localSheetId="1" hidden="1">'FM2 - Multiperiod (13.2)'!$D$68</definedName>
    <definedName name="solver_rhs5" localSheetId="2" hidden="1">'FM1 - January (13.1.1)'!$I$40:$I$44</definedName>
    <definedName name="solver_rhs5" localSheetId="3" hidden="1">'FM1 - Multiperiod (13.1.2)'!$I$44:$I$48</definedName>
    <definedName name="solver_rhs5" localSheetId="4" hidden="1">'FM2 - January (13.2.-)'!$I$41:$I$45</definedName>
    <definedName name="solver_rhs5" localSheetId="1" hidden="1">'FM2 - Multiperiod (13.2)'!$S$63:$S$67</definedName>
    <definedName name="solver_rhs50" localSheetId="1" hidden="1">'FM2 - Multiperiod (13.2)'!$D$56</definedName>
    <definedName name="solver_rhs51" localSheetId="1" hidden="1">'FM2 - Multiperiod (13.2)'!$D$63:$D$64</definedName>
    <definedName name="solver_rhs52" localSheetId="1" hidden="1">'FM2 - Multiperiod (13.2)'!$D$67</definedName>
    <definedName name="solver_rhs53" localSheetId="1" hidden="1">'FM2 - Multiperiod (13.2)'!$D$52</definedName>
    <definedName name="solver_rhs54" localSheetId="1" hidden="1">'FM2 - Multiperiod (13.2)'!$D$51</definedName>
    <definedName name="solver_rhs55" localSheetId="1" hidden="1">'FM2 - Multiperiod (13.2)'!$D$47:$D$48</definedName>
    <definedName name="solver_rhs56" localSheetId="1" hidden="1">binary</definedName>
    <definedName name="solver_rhs57" localSheetId="1" hidden="1">'FM2 - Multiperiod (13.2)'!$D$99</definedName>
    <definedName name="solver_rhs58" localSheetId="1" hidden="1">'FM2 - Multiperiod (13.2)'!$D$100</definedName>
    <definedName name="solver_rhs59" localSheetId="1" hidden="1">'FM2 - Multiperiod (13.2)'!$D$104</definedName>
    <definedName name="solver_rhs6" localSheetId="2" hidden="1">'FM1 - January (13.1.1)'!$I$47:$I$51</definedName>
    <definedName name="solver_rhs6" localSheetId="3" hidden="1">'FM1 - Multiperiod (13.1.2)'!$I$51:$I$55</definedName>
    <definedName name="solver_rhs6" localSheetId="4" hidden="1">'FM2 - January (13.2.-)'!$I$48:$I$52</definedName>
    <definedName name="solver_rhs6" localSheetId="1" hidden="1">'FM2 - Multiperiod (13.2)'!$N$50:$N$54</definedName>
    <definedName name="solver_rhs60" localSheetId="1" hidden="1">'FM2 - Multiperiod (13.2)'!$D$111:$D$112</definedName>
    <definedName name="solver_rhs61" localSheetId="1" hidden="1">'FM2 - Multiperiod (13.2)'!$D$115</definedName>
    <definedName name="solver_rhs62" localSheetId="1" hidden="1">'FM2 - Multiperiod (13.2)'!$D$116</definedName>
    <definedName name="solver_rhs63" localSheetId="1" hidden="1">'FM2 - Multiperiod (13.2)'!$D$120</definedName>
    <definedName name="solver_rhs64" localSheetId="1" hidden="1">'FM2 - Multiperiod (13.2)'!$D$127:$D$128</definedName>
    <definedName name="solver_rhs65" localSheetId="1" hidden="1">'FM2 - Multiperiod (13.2)'!$D$131</definedName>
    <definedName name="solver_rhs66" localSheetId="1" hidden="1">'FM2 - Multiperiod (13.2)'!$D$132</definedName>
    <definedName name="solver_rhs67" localSheetId="1" hidden="1">'FM2 - Multiperiod (13.2)'!$D$136</definedName>
    <definedName name="solver_rhs7" localSheetId="3" hidden="1">'FM1 - Multiperiod (13.1.2)'!$N$45:$N$46</definedName>
    <definedName name="solver_rhs7" localSheetId="4" hidden="1">binary</definedName>
    <definedName name="solver_rhs7" localSheetId="1" hidden="1">'FM2 - Multiperiod (13.2)'!$S$127:$S$131</definedName>
    <definedName name="solver_rhs8" localSheetId="3" hidden="1">'FM1 - Multiperiod (13.1.2)'!$N$49</definedName>
    <definedName name="solver_rhs8" localSheetId="4" hidden="1">'FM2 - January (13.2.-)'!$N$42</definedName>
    <definedName name="solver_rhs8" localSheetId="1" hidden="1">'FM2 - Multiperiod (13.2)'!$N$98:$N$102</definedName>
    <definedName name="solver_rhs9" localSheetId="3" hidden="1">'FM1 - Multiperiod (13.1.2)'!$N$50</definedName>
    <definedName name="solver_rhs9" localSheetId="4" hidden="1">'FM2 - January (13.2.-)'!$N$45:$N$49</definedName>
    <definedName name="solver_rhs9" localSheetId="1" hidden="1">'FM2 - Multiperiod (13.2)'!$S$79:$S$83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sd" localSheetId="1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1" hidden="1">2</definedName>
    <definedName name="solver_sho" localSheetId="2" hidden="1">1</definedName>
    <definedName name="solver_sho" localSheetId="3" hidden="1">1</definedName>
    <definedName name="solver_sho" localSheetId="4" hidden="1">1</definedName>
    <definedName name="solver_sho" localSheetId="1" hidden="1">1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ol" localSheetId="2" hidden="1">0</definedName>
    <definedName name="solver_tol" localSheetId="3" hidden="1">0</definedName>
    <definedName name="solver_tol" localSheetId="4" hidden="1">0</definedName>
    <definedName name="solver_tol" localSheetId="1" hidden="1">0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3" i="8" l="1"/>
  <c r="N57" i="8" l="1"/>
  <c r="N50" i="8"/>
  <c r="D50" i="8"/>
  <c r="B24" i="8"/>
  <c r="D56" i="8"/>
  <c r="B56" i="8"/>
  <c r="B51" i="8"/>
  <c r="D47" i="8"/>
  <c r="B47" i="8"/>
  <c r="B46" i="6" l="1"/>
  <c r="B45" i="6"/>
  <c r="B50" i="3"/>
  <c r="B49" i="3"/>
  <c r="B47" i="7"/>
  <c r="B46" i="7"/>
  <c r="B132" i="8"/>
  <c r="B131" i="8"/>
  <c r="B116" i="8"/>
  <c r="B115" i="8"/>
  <c r="B100" i="8"/>
  <c r="B99" i="8"/>
  <c r="B84" i="8"/>
  <c r="B83" i="8"/>
  <c r="B67" i="8"/>
  <c r="B52" i="8"/>
  <c r="B68" i="8"/>
  <c r="S131" i="8" l="1"/>
  <c r="Q47" i="8"/>
  <c r="Q67" i="8"/>
  <c r="Q66" i="8"/>
  <c r="Q65" i="8"/>
  <c r="Q64" i="8"/>
  <c r="Q63" i="8"/>
  <c r="L95" i="8" l="1"/>
  <c r="L52" i="7"/>
  <c r="L42" i="7"/>
  <c r="L79" i="8"/>
  <c r="G137" i="8" l="1"/>
  <c r="G136" i="8"/>
  <c r="G135" i="8"/>
  <c r="G134" i="8"/>
  <c r="G133" i="8"/>
  <c r="V131" i="8"/>
  <c r="V130" i="8"/>
  <c r="V129" i="8"/>
  <c r="V128" i="8"/>
  <c r="V127" i="8"/>
  <c r="X131" i="8"/>
  <c r="X130" i="8"/>
  <c r="X129" i="8"/>
  <c r="X128" i="8"/>
  <c r="X127" i="8"/>
  <c r="S130" i="8"/>
  <c r="S129" i="8"/>
  <c r="S128" i="8"/>
  <c r="S127" i="8"/>
  <c r="Q131" i="8"/>
  <c r="Q130" i="8"/>
  <c r="Q129" i="8"/>
  <c r="Q128" i="8"/>
  <c r="Q127" i="8"/>
  <c r="N137" i="8"/>
  <c r="L137" i="8"/>
  <c r="N134" i="8"/>
  <c r="N133" i="8"/>
  <c r="N132" i="8"/>
  <c r="N131" i="8"/>
  <c r="N130" i="8"/>
  <c r="L134" i="8"/>
  <c r="L133" i="8"/>
  <c r="L132" i="8"/>
  <c r="L131" i="8"/>
  <c r="L130" i="8"/>
  <c r="L127" i="8"/>
  <c r="G130" i="8"/>
  <c r="G129" i="8"/>
  <c r="G128" i="8"/>
  <c r="G127" i="8"/>
  <c r="G126" i="8"/>
  <c r="D136" i="8"/>
  <c r="B136" i="8"/>
  <c r="D130" i="8"/>
  <c r="B128" i="8"/>
  <c r="B127" i="8"/>
  <c r="I130" i="8"/>
  <c r="I129" i="8"/>
  <c r="I128" i="8"/>
  <c r="D128" i="8"/>
  <c r="N127" i="8"/>
  <c r="I127" i="8"/>
  <c r="D127" i="8"/>
  <c r="I126" i="8"/>
  <c r="S115" i="8"/>
  <c r="S114" i="8"/>
  <c r="S113" i="8"/>
  <c r="S112" i="8"/>
  <c r="S111" i="8"/>
  <c r="Q115" i="8"/>
  <c r="Q114" i="8"/>
  <c r="Q113" i="8"/>
  <c r="Q112" i="8"/>
  <c r="Q111" i="8"/>
  <c r="N121" i="8"/>
  <c r="L121" i="8"/>
  <c r="N118" i="8"/>
  <c r="N117" i="8"/>
  <c r="N116" i="8"/>
  <c r="N115" i="8"/>
  <c r="N114" i="8"/>
  <c r="L118" i="8"/>
  <c r="L117" i="8"/>
  <c r="L116" i="8"/>
  <c r="L115" i="8"/>
  <c r="L114" i="8"/>
  <c r="L111" i="8"/>
  <c r="G121" i="8"/>
  <c r="G120" i="8"/>
  <c r="G119" i="8"/>
  <c r="G118" i="8"/>
  <c r="G117" i="8"/>
  <c r="G114" i="8"/>
  <c r="G113" i="8"/>
  <c r="G112" i="8"/>
  <c r="G111" i="8"/>
  <c r="G110" i="8"/>
  <c r="D120" i="8"/>
  <c r="B120" i="8"/>
  <c r="D114" i="8"/>
  <c r="B112" i="8"/>
  <c r="B111" i="8"/>
  <c r="I114" i="8"/>
  <c r="I113" i="8"/>
  <c r="I112" i="8"/>
  <c r="D112" i="8"/>
  <c r="N111" i="8"/>
  <c r="I111" i="8"/>
  <c r="D111" i="8"/>
  <c r="I110" i="8"/>
  <c r="S99" i="8"/>
  <c r="S98" i="8"/>
  <c r="S97" i="8"/>
  <c r="S96" i="8"/>
  <c r="S95" i="8"/>
  <c r="Q99" i="8"/>
  <c r="Q98" i="8"/>
  <c r="Q97" i="8"/>
  <c r="Q96" i="8"/>
  <c r="Q95" i="8"/>
  <c r="N105" i="8"/>
  <c r="L105" i="8"/>
  <c r="N102" i="8"/>
  <c r="N101" i="8"/>
  <c r="N100" i="8"/>
  <c r="N99" i="8"/>
  <c r="N98" i="8"/>
  <c r="L102" i="8"/>
  <c r="L101" i="8"/>
  <c r="L100" i="8"/>
  <c r="L99" i="8"/>
  <c r="L98" i="8"/>
  <c r="G105" i="8"/>
  <c r="G104" i="8"/>
  <c r="G103" i="8"/>
  <c r="G102" i="8"/>
  <c r="G101" i="8"/>
  <c r="G98" i="8"/>
  <c r="G97" i="8"/>
  <c r="G96" i="8"/>
  <c r="G95" i="8"/>
  <c r="G94" i="8"/>
  <c r="D104" i="8"/>
  <c r="B104" i="8"/>
  <c r="D98" i="8"/>
  <c r="B96" i="8"/>
  <c r="B95" i="8"/>
  <c r="I98" i="8"/>
  <c r="I97" i="8"/>
  <c r="I96" i="8"/>
  <c r="D96" i="8"/>
  <c r="N95" i="8"/>
  <c r="I95" i="8"/>
  <c r="D95" i="8"/>
  <c r="I94" i="8"/>
  <c r="Q83" i="8"/>
  <c r="Q82" i="8"/>
  <c r="Q81" i="8"/>
  <c r="Q80" i="8"/>
  <c r="Q79" i="8"/>
  <c r="S83" i="8"/>
  <c r="S82" i="8"/>
  <c r="S81" i="8"/>
  <c r="S80" i="8"/>
  <c r="S79" i="8"/>
  <c r="N89" i="8"/>
  <c r="L89" i="8"/>
  <c r="N86" i="8"/>
  <c r="N85" i="8"/>
  <c r="N84" i="8"/>
  <c r="N83" i="8"/>
  <c r="N82" i="8"/>
  <c r="L86" i="8"/>
  <c r="L85" i="8"/>
  <c r="L84" i="8"/>
  <c r="L83" i="8"/>
  <c r="L82" i="8"/>
  <c r="G89" i="8"/>
  <c r="G88" i="8"/>
  <c r="G87" i="8"/>
  <c r="G86" i="8"/>
  <c r="G85" i="8"/>
  <c r="G82" i="8"/>
  <c r="G81" i="8"/>
  <c r="G80" i="8"/>
  <c r="G79" i="8"/>
  <c r="G78" i="8"/>
  <c r="D88" i="8"/>
  <c r="B88" i="8"/>
  <c r="D82" i="8"/>
  <c r="B80" i="8"/>
  <c r="B79" i="8"/>
  <c r="I82" i="8"/>
  <c r="I81" i="8"/>
  <c r="I80" i="8"/>
  <c r="D80" i="8"/>
  <c r="N79" i="8"/>
  <c r="I79" i="8"/>
  <c r="D79" i="8"/>
  <c r="I78" i="8"/>
  <c r="S67" i="8"/>
  <c r="S66" i="8"/>
  <c r="S65" i="8"/>
  <c r="S64" i="8"/>
  <c r="S63" i="8"/>
  <c r="N73" i="8"/>
  <c r="L73" i="8"/>
  <c r="N70" i="8"/>
  <c r="N69" i="8"/>
  <c r="N68" i="8"/>
  <c r="N67" i="8"/>
  <c r="N66" i="8"/>
  <c r="L70" i="8"/>
  <c r="L69" i="8"/>
  <c r="L68" i="8"/>
  <c r="L67" i="8"/>
  <c r="L66" i="8"/>
  <c r="L63" i="8"/>
  <c r="G73" i="8"/>
  <c r="G72" i="8"/>
  <c r="G71" i="8"/>
  <c r="G70" i="8"/>
  <c r="G69" i="8"/>
  <c r="G66" i="8"/>
  <c r="G65" i="8"/>
  <c r="G64" i="8"/>
  <c r="G63" i="8"/>
  <c r="G62" i="8"/>
  <c r="D72" i="8"/>
  <c r="B72" i="8"/>
  <c r="D66" i="8"/>
  <c r="B64" i="8"/>
  <c r="B63" i="8"/>
  <c r="I66" i="8"/>
  <c r="I65" i="8"/>
  <c r="I64" i="8"/>
  <c r="D64" i="8"/>
  <c r="N63" i="8"/>
  <c r="I63" i="8"/>
  <c r="D63" i="8"/>
  <c r="I62" i="8"/>
  <c r="G24" i="8" l="1"/>
  <c r="F24" i="8"/>
  <c r="E24" i="8"/>
  <c r="D24" i="8"/>
  <c r="C24" i="8"/>
  <c r="G23" i="8"/>
  <c r="F23" i="8"/>
  <c r="E23" i="8"/>
  <c r="D23" i="8"/>
  <c r="C23" i="8"/>
  <c r="B23" i="8"/>
  <c r="G25" i="8"/>
  <c r="F25" i="8"/>
  <c r="E25" i="8"/>
  <c r="D25" i="8"/>
  <c r="C25" i="8"/>
  <c r="B25" i="8"/>
  <c r="L57" i="8"/>
  <c r="G57" i="8"/>
  <c r="G56" i="8"/>
  <c r="G55" i="8"/>
  <c r="N54" i="8"/>
  <c r="L54" i="8"/>
  <c r="G54" i="8"/>
  <c r="N53" i="8"/>
  <c r="L53" i="8"/>
  <c r="N52" i="8"/>
  <c r="L52" i="8"/>
  <c r="S51" i="8"/>
  <c r="Q51" i="8"/>
  <c r="N51" i="8"/>
  <c r="L51" i="8"/>
  <c r="S50" i="8"/>
  <c r="Q50" i="8"/>
  <c r="L50" i="8"/>
  <c r="I50" i="8"/>
  <c r="G50" i="8"/>
  <c r="S49" i="8"/>
  <c r="Q49" i="8"/>
  <c r="I49" i="8"/>
  <c r="G49" i="8"/>
  <c r="S48" i="8"/>
  <c r="Q48" i="8"/>
  <c r="I48" i="8"/>
  <c r="G48" i="8"/>
  <c r="D48" i="8"/>
  <c r="B48" i="8"/>
  <c r="S47" i="8"/>
  <c r="N47" i="8"/>
  <c r="L47" i="8"/>
  <c r="I47" i="8"/>
  <c r="G47" i="8"/>
  <c r="I46" i="8"/>
  <c r="G46" i="8"/>
  <c r="H25" i="8" l="1"/>
  <c r="H24" i="8"/>
  <c r="H23" i="8"/>
  <c r="S46" i="7"/>
  <c r="S45" i="7"/>
  <c r="S44" i="7"/>
  <c r="S43" i="7"/>
  <c r="S42" i="7"/>
  <c r="Q46" i="7"/>
  <c r="Q45" i="7"/>
  <c r="Q44" i="7"/>
  <c r="Q43" i="7"/>
  <c r="Q42" i="7"/>
  <c r="N52" i="7"/>
  <c r="N49" i="7"/>
  <c r="N48" i="7"/>
  <c r="N47" i="7"/>
  <c r="N46" i="7"/>
  <c r="N45" i="7"/>
  <c r="L49" i="7"/>
  <c r="L48" i="7"/>
  <c r="L47" i="7"/>
  <c r="L46" i="7"/>
  <c r="L45" i="7"/>
  <c r="N42" i="7"/>
  <c r="G52" i="7"/>
  <c r="G51" i="7"/>
  <c r="D51" i="7"/>
  <c r="B51" i="7"/>
  <c r="G50" i="7"/>
  <c r="G49" i="7"/>
  <c r="G48" i="7"/>
  <c r="I45" i="7"/>
  <c r="G45" i="7"/>
  <c r="D45" i="7"/>
  <c r="I44" i="7"/>
  <c r="G44" i="7"/>
  <c r="I43" i="7"/>
  <c r="G43" i="7"/>
  <c r="D43" i="7"/>
  <c r="B43" i="7"/>
  <c r="I42" i="7"/>
  <c r="G42" i="7"/>
  <c r="D42" i="7"/>
  <c r="B42" i="7"/>
  <c r="I41" i="7"/>
  <c r="G41" i="7"/>
  <c r="B20" i="7"/>
  <c r="B19" i="7"/>
  <c r="B18" i="7"/>
  <c r="B18" i="6"/>
  <c r="G51" i="6"/>
  <c r="G50" i="6"/>
  <c r="D50" i="6"/>
  <c r="B50" i="6"/>
  <c r="G49" i="6"/>
  <c r="G48" i="6"/>
  <c r="G47" i="6"/>
  <c r="I44" i="6"/>
  <c r="G44" i="6"/>
  <c r="D44" i="6"/>
  <c r="I43" i="6"/>
  <c r="G43" i="6"/>
  <c r="I42" i="6"/>
  <c r="G42" i="6"/>
  <c r="D42" i="6"/>
  <c r="B42" i="6"/>
  <c r="I41" i="6"/>
  <c r="G41" i="6"/>
  <c r="D41" i="6"/>
  <c r="B41" i="6"/>
  <c r="I40" i="6"/>
  <c r="G40" i="6"/>
  <c r="B19" i="6"/>
  <c r="B17" i="6"/>
  <c r="H26" i="8" l="1"/>
  <c r="B21" i="7"/>
  <c r="B20" i="6"/>
  <c r="N77" i="3" l="1"/>
  <c r="B95" i="3"/>
  <c r="B94" i="3"/>
  <c r="B93" i="3"/>
  <c r="B92" i="3"/>
  <c r="B91" i="3"/>
  <c r="D92" i="3"/>
  <c r="D93" i="3"/>
  <c r="D94" i="3"/>
  <c r="D95" i="3"/>
  <c r="D91" i="3"/>
  <c r="Q87" i="3"/>
  <c r="Q86" i="3"/>
  <c r="Q85" i="3"/>
  <c r="Q84" i="3"/>
  <c r="Q83" i="3"/>
  <c r="Q80" i="3"/>
  <c r="Q79" i="3"/>
  <c r="Q78" i="3"/>
  <c r="Q77" i="3"/>
  <c r="Q76" i="3"/>
  <c r="N86" i="3"/>
  <c r="L86" i="3"/>
  <c r="L82" i="3"/>
  <c r="L81" i="3"/>
  <c r="N80" i="3"/>
  <c r="L78" i="3"/>
  <c r="L77" i="3"/>
  <c r="G87" i="3"/>
  <c r="G86" i="3"/>
  <c r="G85" i="3"/>
  <c r="G84" i="3"/>
  <c r="G83" i="3"/>
  <c r="G80" i="3"/>
  <c r="G79" i="3"/>
  <c r="G78" i="3"/>
  <c r="G77" i="3"/>
  <c r="G76" i="3"/>
  <c r="D86" i="3"/>
  <c r="B86" i="3"/>
  <c r="B82" i="3"/>
  <c r="D80" i="3"/>
  <c r="B81" i="3"/>
  <c r="B78" i="3"/>
  <c r="B77" i="3"/>
  <c r="Q55" i="3"/>
  <c r="Q71" i="3"/>
  <c r="Q70" i="3"/>
  <c r="Q69" i="3"/>
  <c r="Q68" i="3"/>
  <c r="Q67" i="3"/>
  <c r="Q64" i="3"/>
  <c r="Q63" i="3"/>
  <c r="Q62" i="3"/>
  <c r="Q61" i="3"/>
  <c r="Q60" i="3"/>
  <c r="N70" i="3"/>
  <c r="L70" i="3"/>
  <c r="L66" i="3"/>
  <c r="B66" i="3"/>
  <c r="L50" i="3"/>
  <c r="L65" i="3"/>
  <c r="B65" i="3"/>
  <c r="L49" i="3"/>
  <c r="N64" i="3"/>
  <c r="L62" i="3"/>
  <c r="L61" i="3"/>
  <c r="G71" i="3"/>
  <c r="G70" i="3"/>
  <c r="G69" i="3"/>
  <c r="G68" i="3"/>
  <c r="G67" i="3"/>
  <c r="G64" i="3"/>
  <c r="G63" i="3"/>
  <c r="G62" i="3"/>
  <c r="G61" i="3"/>
  <c r="G60" i="3"/>
  <c r="D64" i="3"/>
  <c r="N48" i="3"/>
  <c r="D48" i="3"/>
  <c r="D70" i="3"/>
  <c r="B70" i="3"/>
  <c r="B62" i="3"/>
  <c r="B61" i="3"/>
  <c r="S80" i="3"/>
  <c r="I80" i="3"/>
  <c r="S79" i="3"/>
  <c r="I79" i="3"/>
  <c r="S78" i="3"/>
  <c r="N78" i="3"/>
  <c r="I78" i="3"/>
  <c r="D78" i="3"/>
  <c r="S77" i="3"/>
  <c r="I77" i="3"/>
  <c r="D77" i="3"/>
  <c r="S76" i="3"/>
  <c r="I76" i="3"/>
  <c r="S64" i="3"/>
  <c r="I64" i="3"/>
  <c r="S63" i="3"/>
  <c r="I63" i="3"/>
  <c r="S62" i="3"/>
  <c r="N62" i="3"/>
  <c r="I62" i="3"/>
  <c r="D62" i="3"/>
  <c r="S61" i="3"/>
  <c r="N61" i="3"/>
  <c r="I61" i="3"/>
  <c r="D61" i="3"/>
  <c r="S60" i="3"/>
  <c r="I60" i="3"/>
  <c r="Q54" i="3"/>
  <c r="Q53" i="3"/>
  <c r="Q52" i="3"/>
  <c r="Q51" i="3"/>
  <c r="Q46" i="3"/>
  <c r="Q48" i="3"/>
  <c r="Q47" i="3"/>
  <c r="Q45" i="3"/>
  <c r="Q44" i="3"/>
  <c r="N54" i="3"/>
  <c r="L54" i="3"/>
  <c r="L46" i="3"/>
  <c r="L45" i="3"/>
  <c r="S48" i="3"/>
  <c r="S47" i="3"/>
  <c r="S46" i="3"/>
  <c r="N46" i="3"/>
  <c r="S45" i="3"/>
  <c r="N45" i="3"/>
  <c r="S44" i="3"/>
  <c r="I45" i="3"/>
  <c r="I46" i="3"/>
  <c r="I47" i="3"/>
  <c r="I48" i="3"/>
  <c r="I44" i="3"/>
  <c r="D46" i="3"/>
  <c r="D45" i="3"/>
  <c r="G48" i="3"/>
  <c r="G47" i="3"/>
  <c r="G46" i="3"/>
  <c r="G45" i="3"/>
  <c r="G44" i="3"/>
  <c r="G51" i="3"/>
  <c r="B21" i="3"/>
  <c r="C23" i="3"/>
  <c r="D23" i="3"/>
  <c r="E23" i="3"/>
  <c r="F23" i="3"/>
  <c r="G23" i="3"/>
  <c r="B23" i="3"/>
  <c r="G22" i="3"/>
  <c r="F22" i="3"/>
  <c r="E22" i="3"/>
  <c r="D22" i="3"/>
  <c r="C22" i="3"/>
  <c r="B22" i="3"/>
  <c r="G21" i="3"/>
  <c r="F21" i="3"/>
  <c r="E21" i="3"/>
  <c r="D21" i="3"/>
  <c r="C21" i="3"/>
  <c r="G55" i="3"/>
  <c r="G54" i="3"/>
  <c r="G53" i="3"/>
  <c r="G52" i="3"/>
  <c r="B54" i="3"/>
  <c r="B46" i="3"/>
  <c r="B45" i="3"/>
  <c r="D54" i="3"/>
  <c r="H23" i="3" l="1"/>
  <c r="H22" i="3"/>
  <c r="H21" i="3"/>
  <c r="H24" i="3" l="1"/>
</calcChain>
</file>

<file path=xl/sharedStrings.xml><?xml version="1.0" encoding="utf-8"?>
<sst xmlns="http://schemas.openxmlformats.org/spreadsheetml/2006/main" count="1247" uniqueCount="117">
  <si>
    <t>Vegetable Oils</t>
  </si>
  <si>
    <t>VEG 1</t>
  </si>
  <si>
    <t>VEG 2</t>
  </si>
  <si>
    <t>Non-Vegetable Oils</t>
  </si>
  <si>
    <t>OIL 1</t>
  </si>
  <si>
    <t>OIL 2</t>
  </si>
  <si>
    <t>OIL 3</t>
  </si>
  <si>
    <t>January</t>
  </si>
  <si>
    <t>February</t>
  </si>
  <si>
    <t>March</t>
  </si>
  <si>
    <t>April</t>
  </si>
  <si>
    <t>May</t>
  </si>
  <si>
    <t>June</t>
  </si>
  <si>
    <t>Veg</t>
  </si>
  <si>
    <t>Oil</t>
  </si>
  <si>
    <t>Hardness</t>
  </si>
  <si>
    <t>Decision Variables</t>
  </si>
  <si>
    <t>&lt;=</t>
  </si>
  <si>
    <t>Product</t>
  </si>
  <si>
    <t>=</t>
  </si>
  <si>
    <t>Profit</t>
  </si>
  <si>
    <t>&gt;=</t>
  </si>
  <si>
    <t>Stored</t>
  </si>
  <si>
    <t>Bought</t>
  </si>
  <si>
    <t>Used</t>
  </si>
  <si>
    <t>Feburary</t>
  </si>
  <si>
    <t>Raw Oils Variables</t>
  </si>
  <si>
    <t>Product Created Variables</t>
  </si>
  <si>
    <t xml:space="preserve">Product </t>
  </si>
  <si>
    <t>Objective Function</t>
  </si>
  <si>
    <t>Blending Constraints</t>
  </si>
  <si>
    <t>Max Refineable</t>
  </si>
  <si>
    <t>Storage Constraints</t>
  </si>
  <si>
    <t>Storage</t>
  </si>
  <si>
    <t>SubTotals</t>
  </si>
  <si>
    <t>Total Profit</t>
  </si>
  <si>
    <t>Food Manufacture 1 Problem - Full - 13.1.2</t>
  </si>
  <si>
    <t>Amounts given in tons</t>
  </si>
  <si>
    <t>Total Decision Variables</t>
  </si>
  <si>
    <t>To maximise profit</t>
  </si>
  <si>
    <t>Explanations</t>
  </si>
  <si>
    <t>The cost to buy the raw oils in the given month</t>
  </si>
  <si>
    <t>The cost to store the need raw oils at the end of the month</t>
  </si>
  <si>
    <t>The income from selling the blended oil</t>
  </si>
  <si>
    <t>Amount of final product created in tons</t>
  </si>
  <si>
    <t>Input and Output</t>
  </si>
  <si>
    <t>Storage Limits</t>
  </si>
  <si>
    <t>Vegatable</t>
  </si>
  <si>
    <t>Non-Veg</t>
  </si>
  <si>
    <t>Total Used</t>
  </si>
  <si>
    <t>Max Limit</t>
  </si>
  <si>
    <t>Functional Constraints</t>
  </si>
  <si>
    <t>Total Functional Constraints</t>
  </si>
  <si>
    <t>Upper</t>
  </si>
  <si>
    <t>Lower</t>
  </si>
  <si>
    <t>End Result</t>
  </si>
  <si>
    <t>Oil Used</t>
  </si>
  <si>
    <t>Product Created</t>
  </si>
  <si>
    <t>There is a fixed amount of storage capacity for the raw oils, to be stored in each month so they are avalible for the next month.</t>
  </si>
  <si>
    <t>Stored, Bought, Used linking constraints</t>
  </si>
  <si>
    <t>These constraints check that the amount bought and carried over is equal to the amount used and stored.</t>
  </si>
  <si>
    <t>January starts with 500 of each raw oil.</t>
  </si>
  <si>
    <t>June ends with 500 of each raw oil.</t>
  </si>
  <si>
    <t>Raw oil used needs to equal product made.</t>
  </si>
  <si>
    <t>The end result is given in units of hardness, this should be between 3 and 6 but is non-linear so is split into the 2 constraints.</t>
  </si>
  <si>
    <t>Amount of each oil type that can be refined within a month.</t>
  </si>
  <si>
    <t>Restriction on the hardness of the final product.</t>
  </si>
  <si>
    <t>Additional Storage Constraint</t>
  </si>
  <si>
    <t>Amount Stored</t>
  </si>
  <si>
    <t>Needed</t>
  </si>
  <si>
    <t>Food Manufacture Problems - Data</t>
  </si>
  <si>
    <t>Oil Types and Names</t>
  </si>
  <si>
    <t xml:space="preserve">Oil Prices </t>
  </si>
  <si>
    <t>Prices for Oil in £/ton</t>
  </si>
  <si>
    <t>Final Mix selling price</t>
  </si>
  <si>
    <t>Max refinable</t>
  </si>
  <si>
    <t>Amount that can be refined per month in tons</t>
  </si>
  <si>
    <t>Storage for each raw oil in tons/month</t>
  </si>
  <si>
    <t>Storage space</t>
  </si>
  <si>
    <t>Amount of raw oil that can be stored in tons/month</t>
  </si>
  <si>
    <t>Cost of storage</t>
  </si>
  <si>
    <t>in £/ton</t>
  </si>
  <si>
    <t>Measure of hardess of the raw oils</t>
  </si>
  <si>
    <t>Upper Bound</t>
  </si>
  <si>
    <t>Lower Bound</t>
  </si>
  <si>
    <t>Bounds for final product</t>
  </si>
  <si>
    <t>Given in units of hardness</t>
  </si>
  <si>
    <t>Stock</t>
  </si>
  <si>
    <t>Amount of stock at start and end in tons</t>
  </si>
  <si>
    <t>June needs to end with 500 of each raw oil stored</t>
  </si>
  <si>
    <t>Food Manufacture 1 Problem - January - 13.1.1</t>
  </si>
  <si>
    <t>Total</t>
  </si>
  <si>
    <t>The solution is slightly extended from 13.1.1 to make it closer to how the true solution would be made</t>
  </si>
  <si>
    <t>Food Manufacture 2 Problem - January - 13.1.-</t>
  </si>
  <si>
    <t>This part solution doesn't exist in the book but creating it to aid with the full solution</t>
  </si>
  <si>
    <t>Used (Bi)</t>
  </si>
  <si>
    <t>End of June Storage</t>
  </si>
  <si>
    <t>At most 3 Oils per Month</t>
  </si>
  <si>
    <t>Different Oils</t>
  </si>
  <si>
    <t>Amount of different oils that can be refined in a month</t>
  </si>
  <si>
    <t>Use at least 20 tons of Oil</t>
  </si>
  <si>
    <t>Linked Constraint</t>
  </si>
  <si>
    <t>Minimum Oil Useage</t>
  </si>
  <si>
    <t>Minimum amount of oil that has to be used in a month if used at all in tons</t>
  </si>
  <si>
    <t>Using OIL 3 if VEG 1 or VEG 2 is used</t>
  </si>
  <si>
    <t>If either of VEG 1 or VEG 2 is used in the final product mix then OIL 3 also has to be used.</t>
  </si>
  <si>
    <t>If an oil is used 20 tons minimum need to be used.</t>
  </si>
  <si>
    <t>Only 3 different Oils can be used at most.</t>
  </si>
  <si>
    <t>Oil 3 Used</t>
  </si>
  <si>
    <t>Binary Linking Constraints</t>
  </si>
  <si>
    <t>Link the binary variables to the amount used to keep them consistent.</t>
  </si>
  <si>
    <t>This value is also used as the large value for the binary linking constraints as it’s a good limit.</t>
  </si>
  <si>
    <t>June needs to end with 500 of each raw oil stored.</t>
  </si>
  <si>
    <t>Food Manufacture 2 Problem - Full - 13.2</t>
  </si>
  <si>
    <t>Restriction on the hardness of the final product each month.</t>
  </si>
  <si>
    <t>250 used as it is the largest amount of 1 oil that can be used.</t>
  </si>
  <si>
    <t>Additional 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</si>
</sst>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44" formatCode="_-&quot;£&quot;* #,##0.00_-;\-&quot;£&quot;* #,##0.00_-;_-&quot;£&quot;* &quot;-&quot;??_-;_-@_-"/>
    <numFmt numFmtId="164" formatCode="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6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44" fontId="0" fillId="0" borderId="1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2" borderId="0" xfId="1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horizontal="left"/>
    </xf>
    <xf numFmtId="0" fontId="0" fillId="0" borderId="1" xfId="0" applyFont="1" applyBorder="1"/>
    <xf numFmtId="0" fontId="0" fillId="0" borderId="0" xfId="0" applyFill="1" applyBorder="1"/>
    <xf numFmtId="0" fontId="0" fillId="0" borderId="3" xfId="0" applyBorder="1" applyAlignment="1">
      <alignment horizontal="right"/>
    </xf>
    <xf numFmtId="0" fontId="0" fillId="3" borderId="0" xfId="0" applyNumberFormat="1" applyFill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Font="1" applyAlignment="1">
      <alignment horizontal="left" wrapText="1"/>
    </xf>
    <xf numFmtId="0" fontId="2" fillId="0" borderId="3" xfId="0" applyFont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0" fillId="3" borderId="0" xfId="0" applyFill="1" applyBorder="1"/>
    <xf numFmtId="0" fontId="0" fillId="0" borderId="0" xfId="0" applyBorder="1"/>
    <xf numFmtId="0" fontId="2" fillId="0" borderId="0" xfId="0" applyFont="1" applyBorder="1"/>
    <xf numFmtId="0" fontId="0" fillId="3" borderId="0" xfId="0" applyFill="1" applyBorder="1" applyAlignment="1">
      <alignment horizontal="center"/>
    </xf>
    <xf numFmtId="0" fontId="2" fillId="0" borderId="0" xfId="0" applyFont="1" applyFill="1" applyBorder="1"/>
    <xf numFmtId="44" fontId="0" fillId="0" borderId="0" xfId="1" applyFont="1" applyFill="1" applyBorder="1"/>
    <xf numFmtId="0" fontId="0" fillId="0" borderId="5" xfId="0" applyFill="1" applyBorder="1"/>
    <xf numFmtId="44" fontId="0" fillId="2" borderId="0" xfId="0" applyNumberFormat="1" applyFill="1"/>
    <xf numFmtId="0" fontId="6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0" fillId="0" borderId="0" xfId="0" applyFill="1" applyBorder="1" applyAlignment="1"/>
    <xf numFmtId="44" fontId="0" fillId="2" borderId="0" xfId="1" applyNumberFormat="1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5"/>
  <sheetViews>
    <sheetView workbookViewId="0">
      <selection activeCell="B22" sqref="B22:B23"/>
    </sheetView>
  </sheetViews>
  <sheetFormatPr defaultRowHeight="15" x14ac:dyDescent="0.25"/>
  <sheetData>
    <row r="1" spans="1:6" ht="33.75" x14ac:dyDescent="0.5">
      <c r="A1" s="5" t="s">
        <v>70</v>
      </c>
    </row>
    <row r="3" spans="1:6" ht="18.75" x14ac:dyDescent="0.3">
      <c r="A3" s="9" t="s">
        <v>71</v>
      </c>
    </row>
    <row r="4" spans="1:6" x14ac:dyDescent="0.25">
      <c r="A4" s="58" t="s">
        <v>0</v>
      </c>
      <c r="B4" s="58"/>
      <c r="C4" t="s">
        <v>1</v>
      </c>
    </row>
    <row r="5" spans="1:6" x14ac:dyDescent="0.25">
      <c r="C5" t="s">
        <v>2</v>
      </c>
    </row>
    <row r="6" spans="1:6" x14ac:dyDescent="0.25">
      <c r="A6" s="58" t="s">
        <v>3</v>
      </c>
      <c r="B6" s="58"/>
      <c r="C6" t="s">
        <v>4</v>
      </c>
    </row>
    <row r="7" spans="1:6" x14ac:dyDescent="0.25">
      <c r="C7" t="s">
        <v>5</v>
      </c>
    </row>
    <row r="8" spans="1:6" x14ac:dyDescent="0.25">
      <c r="C8" t="s">
        <v>6</v>
      </c>
    </row>
    <row r="10" spans="1:6" ht="18.75" x14ac:dyDescent="0.3">
      <c r="A10" s="9" t="s">
        <v>72</v>
      </c>
      <c r="C10" t="s">
        <v>73</v>
      </c>
    </row>
    <row r="11" spans="1:6" ht="15.75" thickBot="1" x14ac:dyDescent="0.3">
      <c r="A11" s="14"/>
      <c r="B11" s="36" t="s">
        <v>1</v>
      </c>
      <c r="C11" s="36" t="s">
        <v>2</v>
      </c>
      <c r="D11" s="36" t="s">
        <v>4</v>
      </c>
      <c r="E11" s="36" t="s">
        <v>5</v>
      </c>
      <c r="F11" s="36" t="s">
        <v>6</v>
      </c>
    </row>
    <row r="12" spans="1:6" ht="15.75" thickTop="1" x14ac:dyDescent="0.25">
      <c r="A12" s="37" t="s">
        <v>7</v>
      </c>
      <c r="B12" s="2">
        <v>110</v>
      </c>
      <c r="C12" s="2">
        <v>120</v>
      </c>
      <c r="D12" s="2">
        <v>130</v>
      </c>
      <c r="E12" s="2">
        <v>110</v>
      </c>
      <c r="F12" s="2">
        <v>115</v>
      </c>
    </row>
    <row r="13" spans="1:6" x14ac:dyDescent="0.25">
      <c r="A13" s="37" t="s">
        <v>8</v>
      </c>
      <c r="B13" s="2">
        <v>130</v>
      </c>
      <c r="C13" s="2">
        <v>130</v>
      </c>
      <c r="D13" s="2">
        <v>110</v>
      </c>
      <c r="E13" s="2">
        <v>90</v>
      </c>
      <c r="F13" s="2">
        <v>115</v>
      </c>
    </row>
    <row r="14" spans="1:6" x14ac:dyDescent="0.25">
      <c r="A14" s="37" t="s">
        <v>9</v>
      </c>
      <c r="B14" s="2">
        <v>110</v>
      </c>
      <c r="C14" s="2">
        <v>140</v>
      </c>
      <c r="D14" s="2">
        <v>130</v>
      </c>
      <c r="E14" s="2">
        <v>100</v>
      </c>
      <c r="F14" s="2">
        <v>95</v>
      </c>
    </row>
    <row r="15" spans="1:6" x14ac:dyDescent="0.25">
      <c r="A15" s="37" t="s">
        <v>10</v>
      </c>
      <c r="B15" s="2">
        <v>120</v>
      </c>
      <c r="C15" s="2">
        <v>110</v>
      </c>
      <c r="D15" s="2">
        <v>120</v>
      </c>
      <c r="E15" s="2">
        <v>120</v>
      </c>
      <c r="F15" s="2">
        <v>125</v>
      </c>
    </row>
    <row r="16" spans="1:6" x14ac:dyDescent="0.25">
      <c r="A16" s="37" t="s">
        <v>11</v>
      </c>
      <c r="B16" s="2">
        <v>100</v>
      </c>
      <c r="C16" s="2">
        <v>120</v>
      </c>
      <c r="D16" s="2">
        <v>150</v>
      </c>
      <c r="E16" s="2">
        <v>110</v>
      </c>
      <c r="F16" s="2">
        <v>105</v>
      </c>
    </row>
    <row r="17" spans="1:8" x14ac:dyDescent="0.25">
      <c r="A17" s="37" t="s">
        <v>12</v>
      </c>
      <c r="B17" s="2">
        <v>90</v>
      </c>
      <c r="C17" s="2">
        <v>100</v>
      </c>
      <c r="D17" s="2">
        <v>140</v>
      </c>
      <c r="E17" s="2">
        <v>80</v>
      </c>
      <c r="F17" s="2">
        <v>135</v>
      </c>
    </row>
    <row r="18" spans="1:8" x14ac:dyDescent="0.25">
      <c r="A18" s="8" t="s">
        <v>74</v>
      </c>
    </row>
    <row r="19" spans="1:8" x14ac:dyDescent="0.25">
      <c r="A19" s="1">
        <v>150</v>
      </c>
    </row>
    <row r="21" spans="1:8" ht="18.75" x14ac:dyDescent="0.3">
      <c r="A21" s="9" t="s">
        <v>75</v>
      </c>
      <c r="C21" t="s">
        <v>76</v>
      </c>
    </row>
    <row r="22" spans="1:8" x14ac:dyDescent="0.25">
      <c r="A22" s="37" t="s">
        <v>13</v>
      </c>
      <c r="B22">
        <v>200</v>
      </c>
      <c r="D22" s="59" t="s">
        <v>111</v>
      </c>
      <c r="E22" s="59"/>
      <c r="F22" s="59"/>
      <c r="G22" s="59"/>
      <c r="H22" s="59"/>
    </row>
    <row r="23" spans="1:8" x14ac:dyDescent="0.25">
      <c r="A23" s="37" t="s">
        <v>14</v>
      </c>
      <c r="B23">
        <v>250</v>
      </c>
      <c r="D23" s="59"/>
      <c r="E23" s="59"/>
      <c r="F23" s="59"/>
      <c r="G23" s="59"/>
      <c r="H23" s="59"/>
    </row>
    <row r="25" spans="1:8" ht="18.75" x14ac:dyDescent="0.3">
      <c r="A25" s="9" t="s">
        <v>33</v>
      </c>
      <c r="C25" t="s">
        <v>77</v>
      </c>
    </row>
    <row r="26" spans="1:8" x14ac:dyDescent="0.25">
      <c r="A26" s="8" t="s">
        <v>78</v>
      </c>
      <c r="C26" t="s">
        <v>79</v>
      </c>
    </row>
    <row r="27" spans="1:8" x14ac:dyDescent="0.25">
      <c r="A27">
        <v>1000</v>
      </c>
    </row>
    <row r="28" spans="1:8" x14ac:dyDescent="0.25">
      <c r="A28" s="8" t="s">
        <v>80</v>
      </c>
      <c r="C28" t="s">
        <v>81</v>
      </c>
    </row>
    <row r="29" spans="1:8" x14ac:dyDescent="0.25">
      <c r="A29" s="2">
        <v>5</v>
      </c>
    </row>
    <row r="31" spans="1:8" ht="18.75" x14ac:dyDescent="0.3">
      <c r="A31" s="9" t="s">
        <v>15</v>
      </c>
      <c r="C31" t="s">
        <v>82</v>
      </c>
    </row>
    <row r="32" spans="1:8" ht="15.75" thickBot="1" x14ac:dyDescent="0.3">
      <c r="A32" s="14"/>
      <c r="B32" s="36" t="s">
        <v>1</v>
      </c>
      <c r="C32" s="36" t="s">
        <v>2</v>
      </c>
      <c r="D32" s="36" t="s">
        <v>4</v>
      </c>
      <c r="E32" s="36" t="s">
        <v>5</v>
      </c>
      <c r="F32" s="36" t="s">
        <v>6</v>
      </c>
    </row>
    <row r="33" spans="1:7" ht="15.75" thickTop="1" x14ac:dyDescent="0.25">
      <c r="A33" s="37" t="s">
        <v>15</v>
      </c>
      <c r="B33">
        <v>8.8000000000000007</v>
      </c>
      <c r="C33">
        <v>6.1</v>
      </c>
      <c r="D33">
        <v>2</v>
      </c>
      <c r="E33">
        <v>4.2</v>
      </c>
      <c r="F33">
        <v>5</v>
      </c>
    </row>
    <row r="34" spans="1:7" x14ac:dyDescent="0.25">
      <c r="A34" s="8" t="s">
        <v>85</v>
      </c>
      <c r="D34" t="s">
        <v>86</v>
      </c>
    </row>
    <row r="35" spans="1:7" x14ac:dyDescent="0.25">
      <c r="A35" s="8" t="s">
        <v>83</v>
      </c>
      <c r="B35" s="10"/>
      <c r="C35">
        <v>6</v>
      </c>
    </row>
    <row r="36" spans="1:7" x14ac:dyDescent="0.25">
      <c r="A36" s="8" t="s">
        <v>84</v>
      </c>
      <c r="B36" s="10"/>
      <c r="C36">
        <v>3</v>
      </c>
    </row>
    <row r="38" spans="1:7" ht="18.75" x14ac:dyDescent="0.3">
      <c r="A38" s="9" t="s">
        <v>87</v>
      </c>
      <c r="C38" t="s">
        <v>88</v>
      </c>
    </row>
    <row r="39" spans="1:7" x14ac:dyDescent="0.25">
      <c r="A39">
        <v>500</v>
      </c>
    </row>
    <row r="41" spans="1:7" ht="18.75" x14ac:dyDescent="0.3">
      <c r="A41" s="9" t="s">
        <v>98</v>
      </c>
      <c r="C41" t="s">
        <v>99</v>
      </c>
    </row>
    <row r="42" spans="1:7" x14ac:dyDescent="0.25">
      <c r="A42">
        <v>3</v>
      </c>
    </row>
    <row r="44" spans="1:7" ht="18.75" x14ac:dyDescent="0.3">
      <c r="A44" s="9" t="s">
        <v>102</v>
      </c>
      <c r="D44" s="59" t="s">
        <v>103</v>
      </c>
      <c r="E44" s="59"/>
      <c r="F44" s="59"/>
      <c r="G44" s="59"/>
    </row>
    <row r="45" spans="1:7" x14ac:dyDescent="0.25">
      <c r="A45">
        <v>20</v>
      </c>
      <c r="D45" s="59"/>
      <c r="E45" s="59"/>
      <c r="F45" s="59"/>
      <c r="G45" s="59"/>
    </row>
  </sheetData>
  <mergeCells count="4">
    <mergeCell ref="A4:B4"/>
    <mergeCell ref="A6:B6"/>
    <mergeCell ref="D44:G45"/>
    <mergeCell ref="D22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8"/>
  <sheetViews>
    <sheetView tabSelected="1" topLeftCell="A22" zoomScale="160" zoomScaleNormal="160" workbookViewId="0">
      <selection activeCell="A31" sqref="A31:D41"/>
    </sheetView>
  </sheetViews>
  <sheetFormatPr defaultRowHeight="15" x14ac:dyDescent="0.25"/>
  <cols>
    <col min="1" max="1" width="10.140625" customWidth="1"/>
    <col min="2" max="2" width="12.5703125" bestFit="1" customWidth="1"/>
    <col min="3" max="3" width="12.140625" customWidth="1"/>
    <col min="4" max="4" width="11.5703125" customWidth="1"/>
    <col min="5" max="5" width="11.85546875" customWidth="1"/>
    <col min="6" max="6" width="12.28515625" customWidth="1"/>
    <col min="7" max="7" width="12.5703125" customWidth="1"/>
    <col min="8" max="8" width="13.140625" customWidth="1"/>
    <col min="19" max="19" width="15.28515625" bestFit="1" customWidth="1"/>
  </cols>
  <sheetData>
    <row r="1" spans="1:21" ht="33.75" x14ac:dyDescent="0.5">
      <c r="A1" s="5" t="s">
        <v>113</v>
      </c>
    </row>
    <row r="3" spans="1:21" ht="28.5" x14ac:dyDescent="0.45">
      <c r="A3" s="6" t="s">
        <v>16</v>
      </c>
      <c r="D3" t="s">
        <v>38</v>
      </c>
      <c r="F3" s="19">
        <v>126</v>
      </c>
    </row>
    <row r="4" spans="1:21" ht="18.75" x14ac:dyDescent="0.3">
      <c r="A4" s="9" t="s">
        <v>26</v>
      </c>
      <c r="D4" t="s">
        <v>37</v>
      </c>
      <c r="H4" s="9" t="s">
        <v>26</v>
      </c>
      <c r="K4" t="s">
        <v>37</v>
      </c>
      <c r="O4" s="9" t="s">
        <v>26</v>
      </c>
      <c r="R4" t="s">
        <v>37</v>
      </c>
    </row>
    <row r="5" spans="1:21" ht="15.75" thickBot="1" x14ac:dyDescent="0.3">
      <c r="A5" s="13" t="s">
        <v>7</v>
      </c>
      <c r="B5" s="11" t="s">
        <v>1</v>
      </c>
      <c r="C5" s="12" t="s">
        <v>2</v>
      </c>
      <c r="D5" s="12" t="s">
        <v>4</v>
      </c>
      <c r="E5" s="12" t="s">
        <v>5</v>
      </c>
      <c r="F5" s="12" t="s">
        <v>6</v>
      </c>
      <c r="H5" s="13" t="s">
        <v>25</v>
      </c>
      <c r="I5" s="11" t="s">
        <v>1</v>
      </c>
      <c r="J5" s="12" t="s">
        <v>2</v>
      </c>
      <c r="K5" s="12" t="s">
        <v>4</v>
      </c>
      <c r="L5" s="12" t="s">
        <v>5</v>
      </c>
      <c r="M5" s="12" t="s">
        <v>6</v>
      </c>
      <c r="N5" s="30"/>
      <c r="O5" s="13" t="s">
        <v>9</v>
      </c>
      <c r="P5" s="11" t="s">
        <v>1</v>
      </c>
      <c r="Q5" s="12" t="s">
        <v>2</v>
      </c>
      <c r="R5" s="12" t="s">
        <v>4</v>
      </c>
      <c r="S5" s="12" t="s">
        <v>5</v>
      </c>
      <c r="T5" s="12" t="s">
        <v>6</v>
      </c>
    </row>
    <row r="6" spans="1:21" ht="15.75" thickTop="1" x14ac:dyDescent="0.25">
      <c r="A6" s="10" t="s">
        <v>23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H6" s="10" t="s">
        <v>23</v>
      </c>
      <c r="I6" s="21">
        <v>0</v>
      </c>
      <c r="J6" s="21">
        <v>0</v>
      </c>
      <c r="K6" s="21">
        <v>0</v>
      </c>
      <c r="L6" s="21">
        <v>190</v>
      </c>
      <c r="M6" s="21">
        <v>0</v>
      </c>
      <c r="N6" s="30"/>
      <c r="O6" s="10" t="s">
        <v>23</v>
      </c>
      <c r="P6" s="21">
        <v>0</v>
      </c>
      <c r="Q6" s="21">
        <v>0</v>
      </c>
      <c r="R6" s="21">
        <v>0</v>
      </c>
      <c r="S6" s="21">
        <v>0</v>
      </c>
      <c r="T6" s="21">
        <v>580</v>
      </c>
    </row>
    <row r="7" spans="1:21" x14ac:dyDescent="0.25">
      <c r="A7" s="10" t="s">
        <v>24</v>
      </c>
      <c r="B7" s="21">
        <v>85.185185000000004</v>
      </c>
      <c r="C7" s="21">
        <v>114.81480999999999</v>
      </c>
      <c r="D7" s="21">
        <v>0</v>
      </c>
      <c r="E7" s="21">
        <v>0</v>
      </c>
      <c r="F7" s="21">
        <v>250</v>
      </c>
      <c r="H7" s="10" t="s">
        <v>24</v>
      </c>
      <c r="I7" s="21">
        <v>0</v>
      </c>
      <c r="J7" s="21">
        <v>200</v>
      </c>
      <c r="K7" s="21">
        <v>0</v>
      </c>
      <c r="L7" s="21">
        <v>230</v>
      </c>
      <c r="M7" s="21">
        <v>20</v>
      </c>
      <c r="N7" s="30"/>
      <c r="O7" s="10" t="s">
        <v>24</v>
      </c>
      <c r="P7" s="21">
        <v>85.185185000000004</v>
      </c>
      <c r="Q7" s="21">
        <v>114.81480999999999</v>
      </c>
      <c r="R7" s="21">
        <v>0</v>
      </c>
      <c r="S7" s="21">
        <v>0</v>
      </c>
      <c r="T7" s="21">
        <v>250</v>
      </c>
    </row>
    <row r="8" spans="1:21" x14ac:dyDescent="0.25">
      <c r="A8" s="10" t="s">
        <v>22</v>
      </c>
      <c r="B8" s="21">
        <v>414.81481000000002</v>
      </c>
      <c r="C8" s="21">
        <v>385.18518999999998</v>
      </c>
      <c r="D8" s="21">
        <v>500</v>
      </c>
      <c r="E8" s="21">
        <v>500</v>
      </c>
      <c r="F8" s="21">
        <v>250</v>
      </c>
      <c r="H8" s="10" t="s">
        <v>22</v>
      </c>
      <c r="I8" s="21">
        <v>414.81481000000002</v>
      </c>
      <c r="J8" s="21">
        <v>185.18519000000001</v>
      </c>
      <c r="K8" s="21">
        <v>500</v>
      </c>
      <c r="L8" s="21">
        <v>460</v>
      </c>
      <c r="M8" s="21">
        <v>230</v>
      </c>
      <c r="N8" s="30"/>
      <c r="O8" s="10" t="s">
        <v>22</v>
      </c>
      <c r="P8" s="21">
        <v>329.62963000000002</v>
      </c>
      <c r="Q8" s="21">
        <v>70.370369999999994</v>
      </c>
      <c r="R8" s="21">
        <v>500</v>
      </c>
      <c r="S8" s="21">
        <v>460</v>
      </c>
      <c r="T8" s="21">
        <v>560</v>
      </c>
    </row>
    <row r="9" spans="1:21" x14ac:dyDescent="0.25">
      <c r="A9" s="10" t="s">
        <v>95</v>
      </c>
      <c r="B9" s="21">
        <v>1</v>
      </c>
      <c r="C9" s="21">
        <v>1</v>
      </c>
      <c r="D9" s="21">
        <v>0</v>
      </c>
      <c r="E9" s="21">
        <v>0</v>
      </c>
      <c r="F9" s="21">
        <v>1</v>
      </c>
      <c r="H9" s="10" t="s">
        <v>95</v>
      </c>
      <c r="I9" s="21">
        <v>0</v>
      </c>
      <c r="J9" s="21">
        <v>1</v>
      </c>
      <c r="K9" s="21">
        <v>0</v>
      </c>
      <c r="L9" s="21">
        <v>1</v>
      </c>
      <c r="M9" s="21">
        <v>1</v>
      </c>
      <c r="N9" s="30"/>
      <c r="O9" s="10" t="s">
        <v>95</v>
      </c>
      <c r="P9" s="21">
        <v>1</v>
      </c>
      <c r="Q9" s="21">
        <v>1</v>
      </c>
      <c r="R9" s="21">
        <v>0</v>
      </c>
      <c r="S9" s="21">
        <v>0</v>
      </c>
      <c r="T9" s="21">
        <v>1</v>
      </c>
    </row>
    <row r="10" spans="1:21" x14ac:dyDescent="0.25"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1" ht="15.75" thickBot="1" x14ac:dyDescent="0.3">
      <c r="A11" s="13" t="s">
        <v>10</v>
      </c>
      <c r="B11" s="12" t="s">
        <v>1</v>
      </c>
      <c r="C11" s="12" t="s">
        <v>2</v>
      </c>
      <c r="D11" s="12" t="s">
        <v>4</v>
      </c>
      <c r="E11" s="12" t="s">
        <v>5</v>
      </c>
      <c r="F11" s="12" t="s">
        <v>6</v>
      </c>
      <c r="H11" s="13" t="s">
        <v>11</v>
      </c>
      <c r="I11" s="12" t="s">
        <v>1</v>
      </c>
      <c r="J11" s="12" t="s">
        <v>2</v>
      </c>
      <c r="K11" s="12" t="s">
        <v>4</v>
      </c>
      <c r="L11" s="12" t="s">
        <v>5</v>
      </c>
      <c r="M11" s="12" t="s">
        <v>6</v>
      </c>
      <c r="O11" s="13" t="s">
        <v>12</v>
      </c>
      <c r="P11" s="12" t="s">
        <v>1</v>
      </c>
      <c r="Q11" s="12" t="s">
        <v>2</v>
      </c>
      <c r="R11" s="12" t="s">
        <v>4</v>
      </c>
      <c r="S11" s="12" t="s">
        <v>5</v>
      </c>
      <c r="T11" s="12" t="s">
        <v>6</v>
      </c>
    </row>
    <row r="12" spans="1:21" ht="15.75" thickTop="1" x14ac:dyDescent="0.25">
      <c r="A12" s="10" t="s">
        <v>23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H12" s="10" t="s">
        <v>23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O12" s="10" t="s">
        <v>23</v>
      </c>
      <c r="P12" s="21">
        <v>480.37036999999998</v>
      </c>
      <c r="Q12" s="21">
        <v>629.62963000000002</v>
      </c>
      <c r="R12" s="21">
        <v>0</v>
      </c>
      <c r="S12" s="21">
        <v>730</v>
      </c>
      <c r="T12" s="21">
        <v>0</v>
      </c>
    </row>
    <row r="13" spans="1:21" x14ac:dyDescent="0.25">
      <c r="A13" s="10" t="s">
        <v>24</v>
      </c>
      <c r="B13" s="21">
        <v>155</v>
      </c>
      <c r="C13" s="21">
        <v>0</v>
      </c>
      <c r="D13" s="21">
        <v>0</v>
      </c>
      <c r="E13" s="21">
        <v>230</v>
      </c>
      <c r="F13" s="21">
        <v>20</v>
      </c>
      <c r="H13" s="10" t="s">
        <v>24</v>
      </c>
      <c r="I13" s="21">
        <v>155</v>
      </c>
      <c r="J13" s="21">
        <v>0</v>
      </c>
      <c r="K13" s="21">
        <v>0</v>
      </c>
      <c r="L13" s="21">
        <v>230</v>
      </c>
      <c r="M13" s="21">
        <v>20</v>
      </c>
      <c r="O13" s="10" t="s">
        <v>24</v>
      </c>
      <c r="P13" s="21">
        <v>0</v>
      </c>
      <c r="Q13" s="21">
        <v>200</v>
      </c>
      <c r="R13" s="21">
        <v>0</v>
      </c>
      <c r="S13" s="21">
        <v>230</v>
      </c>
      <c r="T13" s="21">
        <v>20</v>
      </c>
    </row>
    <row r="14" spans="1:21" x14ac:dyDescent="0.25">
      <c r="A14" s="10" t="s">
        <v>22</v>
      </c>
      <c r="B14" s="21">
        <v>174.62962999999999</v>
      </c>
      <c r="C14" s="21">
        <v>70.370369999999994</v>
      </c>
      <c r="D14" s="21">
        <v>500</v>
      </c>
      <c r="E14" s="21">
        <v>230</v>
      </c>
      <c r="F14" s="21">
        <v>540</v>
      </c>
      <c r="H14" s="10" t="s">
        <v>22</v>
      </c>
      <c r="I14" s="21">
        <v>19.629629999999999</v>
      </c>
      <c r="J14" s="21">
        <v>70.370369999999994</v>
      </c>
      <c r="K14" s="21">
        <v>500</v>
      </c>
      <c r="L14" s="21">
        <v>0</v>
      </c>
      <c r="M14" s="21">
        <v>520</v>
      </c>
      <c r="O14" s="10" t="s">
        <v>22</v>
      </c>
      <c r="P14" s="21">
        <v>500</v>
      </c>
      <c r="Q14" s="21">
        <v>500</v>
      </c>
      <c r="R14" s="21">
        <v>500</v>
      </c>
      <c r="S14" s="21">
        <v>500</v>
      </c>
      <c r="T14" s="21">
        <v>500</v>
      </c>
    </row>
    <row r="15" spans="1:21" x14ac:dyDescent="0.25">
      <c r="A15" s="10" t="s">
        <v>95</v>
      </c>
      <c r="B15" s="21">
        <v>1</v>
      </c>
      <c r="C15" s="21">
        <v>0</v>
      </c>
      <c r="D15" s="21">
        <v>0</v>
      </c>
      <c r="E15" s="21">
        <v>1</v>
      </c>
      <c r="F15" s="21">
        <v>1</v>
      </c>
      <c r="H15" s="10" t="s">
        <v>95</v>
      </c>
      <c r="I15" s="21">
        <v>1</v>
      </c>
      <c r="J15" s="21">
        <v>0</v>
      </c>
      <c r="K15" s="21">
        <v>0</v>
      </c>
      <c r="L15" s="21">
        <v>1</v>
      </c>
      <c r="M15" s="21">
        <v>1</v>
      </c>
      <c r="N15" s="30"/>
      <c r="O15" s="10" t="s">
        <v>95</v>
      </c>
      <c r="P15" s="21">
        <v>0</v>
      </c>
      <c r="Q15" s="21">
        <v>1</v>
      </c>
      <c r="R15" s="21">
        <v>0</v>
      </c>
      <c r="S15" s="21">
        <v>1</v>
      </c>
      <c r="T15" s="21">
        <v>1</v>
      </c>
    </row>
    <row r="16" spans="1:21" x14ac:dyDescent="0.25">
      <c r="A16" s="30"/>
      <c r="B16" s="19"/>
      <c r="C16" s="19"/>
      <c r="D16" s="19"/>
      <c r="E16" s="19"/>
      <c r="F16" s="19"/>
      <c r="G16" s="19"/>
      <c r="H16" s="40"/>
      <c r="I16" s="19"/>
      <c r="J16" s="19"/>
      <c r="K16" s="19"/>
      <c r="L16" s="19"/>
      <c r="M16" s="19"/>
      <c r="N16" s="19"/>
      <c r="O16" s="30"/>
      <c r="P16" s="19"/>
      <c r="Q16" s="19"/>
      <c r="R16" s="19"/>
      <c r="S16" s="19"/>
      <c r="T16" s="19"/>
      <c r="U16" s="19"/>
    </row>
    <row r="17" spans="1:19" ht="18.75" x14ac:dyDescent="0.3">
      <c r="A17" s="9" t="s">
        <v>27</v>
      </c>
      <c r="E17" t="s">
        <v>44</v>
      </c>
    </row>
    <row r="18" spans="1:19" ht="15.75" thickBot="1" x14ac:dyDescent="0.3">
      <c r="A18" s="14"/>
      <c r="B18" s="12" t="s">
        <v>7</v>
      </c>
      <c r="C18" s="12" t="s">
        <v>8</v>
      </c>
      <c r="D18" s="12" t="s">
        <v>9</v>
      </c>
      <c r="E18" s="12" t="s">
        <v>10</v>
      </c>
      <c r="F18" s="12" t="s">
        <v>11</v>
      </c>
      <c r="G18" s="12" t="s">
        <v>12</v>
      </c>
    </row>
    <row r="19" spans="1:19" ht="15.75" thickTop="1" x14ac:dyDescent="0.25">
      <c r="A19" s="10" t="s">
        <v>28</v>
      </c>
      <c r="B19" s="21">
        <v>450</v>
      </c>
      <c r="C19" s="21">
        <v>450</v>
      </c>
      <c r="D19" s="21">
        <v>450</v>
      </c>
      <c r="E19" s="21">
        <v>405</v>
      </c>
      <c r="F19" s="21">
        <v>405</v>
      </c>
      <c r="G19" s="21">
        <v>450</v>
      </c>
    </row>
    <row r="21" spans="1:19" ht="28.5" x14ac:dyDescent="0.45">
      <c r="A21" s="6" t="s">
        <v>29</v>
      </c>
      <c r="E21" t="s">
        <v>39</v>
      </c>
    </row>
    <row r="22" spans="1:19" ht="15.75" thickBot="1" x14ac:dyDescent="0.3">
      <c r="A22" s="13" t="s">
        <v>20</v>
      </c>
      <c r="B22" s="12" t="s">
        <v>7</v>
      </c>
      <c r="C22" s="12" t="s">
        <v>8</v>
      </c>
      <c r="D22" s="12" t="s">
        <v>9</v>
      </c>
      <c r="E22" s="12" t="s">
        <v>10</v>
      </c>
      <c r="F22" s="12" t="s">
        <v>11</v>
      </c>
      <c r="G22" s="14" t="s">
        <v>12</v>
      </c>
      <c r="H22" s="12" t="s">
        <v>34</v>
      </c>
    </row>
    <row r="23" spans="1:19" ht="15.75" thickTop="1" x14ac:dyDescent="0.25">
      <c r="A23" s="10" t="s">
        <v>23</v>
      </c>
      <c r="B23" s="3">
        <f>-(SUMPRODUCT(B6:F6,Data!$B12:$F12))</f>
        <v>0</v>
      </c>
      <c r="C23" s="3">
        <f>-(SUMPRODUCT(I6:M6,Data!$B13:$F13))</f>
        <v>-17100</v>
      </c>
      <c r="D23" s="3">
        <f>-(SUMPRODUCT(P6:T6,Data!$B14:$F14))</f>
        <v>-55100</v>
      </c>
      <c r="E23" s="3">
        <f>-(SUMPRODUCT(B12:F12,Data!$B15:$F15))</f>
        <v>0</v>
      </c>
      <c r="F23" s="3">
        <f>-(SUMPRODUCT(I12:M12,Data!$B16:$F16))</f>
        <v>0</v>
      </c>
      <c r="G23" s="15">
        <f>-(SUMPRODUCT(P12:T12,Data!$B17:$F17))</f>
        <v>-164596.29629999999</v>
      </c>
      <c r="H23" s="3">
        <f>SUM(B23:G23)</f>
        <v>-236796.29629999999</v>
      </c>
      <c r="J23" t="s">
        <v>41</v>
      </c>
    </row>
    <row r="24" spans="1:19" x14ac:dyDescent="0.25">
      <c r="A24" s="10" t="s">
        <v>33</v>
      </c>
      <c r="B24" s="3">
        <f>-SUM(B8:F8)*Data!$A$29</f>
        <v>-10250</v>
      </c>
      <c r="C24" s="3">
        <f>-SUM(I8:M8)*Data!$A$29</f>
        <v>-8950</v>
      </c>
      <c r="D24" s="3">
        <f>-SUM(P8:T8)*Data!$A$29</f>
        <v>-9600</v>
      </c>
      <c r="E24" s="3">
        <f>-SUM(B14:F14)*Data!$A$29</f>
        <v>-7575</v>
      </c>
      <c r="F24" s="3">
        <f>-SUM(I14:M14)*Data!$A$29</f>
        <v>-5550</v>
      </c>
      <c r="G24" s="15">
        <f>-SUM(P14:T14)*Data!$A$29</f>
        <v>-12500</v>
      </c>
      <c r="H24" s="3">
        <f t="shared" ref="H24:H25" si="0">SUM(B24:G24)</f>
        <v>-54425</v>
      </c>
      <c r="J24" t="s">
        <v>42</v>
      </c>
    </row>
    <row r="25" spans="1:19" ht="15.75" thickBot="1" x14ac:dyDescent="0.3">
      <c r="A25" s="10" t="s">
        <v>18</v>
      </c>
      <c r="B25" s="3">
        <f>B19*Data!$A$19</f>
        <v>67500</v>
      </c>
      <c r="C25" s="3">
        <f>C19*Data!$A$19</f>
        <v>67500</v>
      </c>
      <c r="D25" s="3">
        <f>D19*Data!$A$19</f>
        <v>67500</v>
      </c>
      <c r="E25" s="3">
        <f>E19*Data!$A$19</f>
        <v>60750</v>
      </c>
      <c r="F25" s="16">
        <f>F19*Data!$A$19</f>
        <v>60750</v>
      </c>
      <c r="G25" s="17">
        <f>G19*Data!$A$19</f>
        <v>67500</v>
      </c>
      <c r="H25" s="16">
        <f t="shared" si="0"/>
        <v>391500</v>
      </c>
      <c r="J25" t="s">
        <v>43</v>
      </c>
    </row>
    <row r="26" spans="1:19" ht="15.75" thickTop="1" x14ac:dyDescent="0.25">
      <c r="F26" s="60" t="s">
        <v>35</v>
      </c>
      <c r="G26" s="61"/>
      <c r="H26" s="57">
        <f>SUM(H23:H25)</f>
        <v>100278.70370000001</v>
      </c>
    </row>
    <row r="28" spans="1:19" ht="28.5" x14ac:dyDescent="0.45">
      <c r="A28" s="6" t="s">
        <v>51</v>
      </c>
      <c r="E28" t="s">
        <v>52</v>
      </c>
      <c r="H28" s="19">
        <v>167</v>
      </c>
    </row>
    <row r="29" spans="1:19" ht="18.75" x14ac:dyDescent="0.3">
      <c r="A29" s="9" t="s">
        <v>40</v>
      </c>
    </row>
    <row r="30" spans="1:19" ht="15.75" x14ac:dyDescent="0.25">
      <c r="A30" s="7" t="s">
        <v>30</v>
      </c>
      <c r="F30" s="7" t="s">
        <v>32</v>
      </c>
      <c r="K30" s="7" t="s">
        <v>116</v>
      </c>
    </row>
    <row r="31" spans="1:19" ht="14.45" customHeight="1" x14ac:dyDescent="0.25">
      <c r="A31" s="8" t="s">
        <v>31</v>
      </c>
      <c r="F31" s="8" t="s">
        <v>46</v>
      </c>
      <c r="G31" s="27"/>
      <c r="H31" s="27"/>
      <c r="K31" s="8" t="s">
        <v>97</v>
      </c>
      <c r="P31" s="8" t="s">
        <v>109</v>
      </c>
    </row>
    <row r="32" spans="1:19" ht="14.45" customHeight="1" x14ac:dyDescent="0.25">
      <c r="A32" s="62" t="s">
        <v>65</v>
      </c>
      <c r="B32" s="62"/>
      <c r="C32" s="62"/>
      <c r="D32" s="62"/>
      <c r="E32" s="25"/>
      <c r="F32" s="63" t="s">
        <v>58</v>
      </c>
      <c r="G32" s="63"/>
      <c r="H32" s="63"/>
      <c r="I32" s="63"/>
      <c r="K32" s="64" t="s">
        <v>107</v>
      </c>
      <c r="L32" s="64"/>
      <c r="M32" s="64"/>
      <c r="N32" s="64"/>
      <c r="P32" s="59" t="s">
        <v>110</v>
      </c>
      <c r="Q32" s="59"/>
      <c r="R32" s="59"/>
      <c r="S32" s="59"/>
    </row>
    <row r="33" spans="1:19" x14ac:dyDescent="0.25">
      <c r="A33" s="62"/>
      <c r="B33" s="62"/>
      <c r="C33" s="62"/>
      <c r="D33" s="62"/>
      <c r="E33" s="25"/>
      <c r="F33" s="63"/>
      <c r="G33" s="63"/>
      <c r="H33" s="63"/>
      <c r="I33" s="63"/>
      <c r="K33" s="8" t="s">
        <v>100</v>
      </c>
      <c r="P33" s="59"/>
      <c r="Q33" s="59"/>
      <c r="R33" s="59"/>
      <c r="S33" s="59"/>
    </row>
    <row r="34" spans="1:19" x14ac:dyDescent="0.25">
      <c r="A34" s="8" t="s">
        <v>15</v>
      </c>
      <c r="F34" s="63"/>
      <c r="G34" s="63"/>
      <c r="H34" s="63"/>
      <c r="I34" s="63"/>
      <c r="K34" s="59" t="s">
        <v>106</v>
      </c>
      <c r="L34" s="59"/>
      <c r="M34" s="59"/>
      <c r="N34" s="59"/>
      <c r="P34" s="59" t="s">
        <v>115</v>
      </c>
      <c r="Q34" s="59"/>
      <c r="R34" s="59"/>
      <c r="S34" s="59"/>
    </row>
    <row r="35" spans="1:19" ht="14.45" customHeight="1" x14ac:dyDescent="0.25">
      <c r="A35" s="62" t="s">
        <v>114</v>
      </c>
      <c r="B35" s="62"/>
      <c r="C35" s="62"/>
      <c r="D35" s="62"/>
      <c r="E35" s="25"/>
      <c r="F35" s="63"/>
      <c r="G35" s="63"/>
      <c r="H35" s="63"/>
      <c r="I35" s="63"/>
      <c r="K35" s="59"/>
      <c r="L35" s="59"/>
      <c r="M35" s="59"/>
      <c r="N35" s="59"/>
      <c r="P35" s="59"/>
      <c r="Q35" s="59"/>
      <c r="R35" s="59"/>
      <c r="S35" s="59"/>
    </row>
    <row r="36" spans="1:19" x14ac:dyDescent="0.25">
      <c r="A36" s="62"/>
      <c r="B36" s="62"/>
      <c r="C36" s="62"/>
      <c r="D36" s="62"/>
      <c r="E36" s="25"/>
      <c r="F36" s="8" t="s">
        <v>59</v>
      </c>
      <c r="G36" s="27"/>
      <c r="H36" s="27"/>
      <c r="I36" s="27"/>
      <c r="K36" s="8" t="s">
        <v>104</v>
      </c>
      <c r="P36" s="8" t="s">
        <v>96</v>
      </c>
    </row>
    <row r="37" spans="1:19" ht="14.45" customHeight="1" x14ac:dyDescent="0.25">
      <c r="A37" s="62" t="s">
        <v>64</v>
      </c>
      <c r="B37" s="62"/>
      <c r="C37" s="62"/>
      <c r="D37" s="62"/>
      <c r="E37" s="25"/>
      <c r="F37" s="63" t="s">
        <v>60</v>
      </c>
      <c r="G37" s="63"/>
      <c r="H37" s="63"/>
      <c r="I37" s="63"/>
      <c r="K37" s="62" t="s">
        <v>105</v>
      </c>
      <c r="L37" s="62"/>
      <c r="M37" s="62"/>
      <c r="N37" s="62"/>
      <c r="P37" s="59" t="s">
        <v>112</v>
      </c>
      <c r="Q37" s="59"/>
      <c r="R37" s="59"/>
      <c r="S37" s="59"/>
    </row>
    <row r="38" spans="1:19" ht="14.45" customHeight="1" x14ac:dyDescent="0.25">
      <c r="A38" s="62"/>
      <c r="B38" s="62"/>
      <c r="C38" s="62"/>
      <c r="D38" s="62"/>
      <c r="E38" s="25"/>
      <c r="F38" s="63"/>
      <c r="G38" s="63"/>
      <c r="H38" s="63"/>
      <c r="I38" s="63"/>
      <c r="K38" s="62"/>
      <c r="L38" s="62"/>
      <c r="M38" s="62"/>
      <c r="N38" s="62"/>
      <c r="P38" s="59"/>
      <c r="Q38" s="59"/>
      <c r="R38" s="59"/>
      <c r="S38" s="59"/>
    </row>
    <row r="39" spans="1:19" x14ac:dyDescent="0.25">
      <c r="A39" s="62"/>
      <c r="B39" s="62"/>
      <c r="C39" s="62"/>
      <c r="D39" s="62"/>
      <c r="E39" s="25"/>
      <c r="F39" s="63"/>
      <c r="G39" s="63"/>
      <c r="H39" s="63"/>
      <c r="I39" s="63"/>
      <c r="K39" s="62"/>
      <c r="L39" s="62"/>
      <c r="M39" s="62"/>
      <c r="N39" s="62"/>
    </row>
    <row r="40" spans="1:19" x14ac:dyDescent="0.25">
      <c r="A40" s="38" t="s">
        <v>45</v>
      </c>
      <c r="B40" s="35"/>
      <c r="C40" s="35"/>
      <c r="D40" s="35"/>
      <c r="E40" s="35"/>
      <c r="F40" s="63" t="s">
        <v>61</v>
      </c>
      <c r="G40" s="63"/>
      <c r="H40" s="63"/>
      <c r="I40" s="63"/>
    </row>
    <row r="41" spans="1:19" ht="14.45" customHeight="1" x14ac:dyDescent="0.25">
      <c r="A41" s="62" t="s">
        <v>63</v>
      </c>
      <c r="B41" s="62"/>
      <c r="C41" s="62"/>
      <c r="D41" s="62"/>
      <c r="E41" s="26"/>
      <c r="F41" s="63"/>
      <c r="G41" s="63"/>
      <c r="H41" s="63"/>
      <c r="I41" s="63"/>
    </row>
    <row r="42" spans="1:19" x14ac:dyDescent="0.25">
      <c r="A42" s="25"/>
      <c r="B42" s="25"/>
      <c r="C42" s="25"/>
      <c r="D42" s="25"/>
      <c r="E42" s="23"/>
      <c r="F42" s="8"/>
    </row>
    <row r="43" spans="1:19" ht="18.75" x14ac:dyDescent="0.3">
      <c r="A43" s="9" t="s">
        <v>7</v>
      </c>
      <c r="K43" s="47"/>
      <c r="L43" s="30"/>
      <c r="M43" s="30"/>
      <c r="N43" s="30"/>
      <c r="O43" s="30"/>
      <c r="P43" s="30"/>
      <c r="Q43" s="30"/>
      <c r="R43" s="30"/>
      <c r="S43" s="30"/>
    </row>
    <row r="44" spans="1:19" ht="15.75" x14ac:dyDescent="0.25">
      <c r="A44" s="7" t="s">
        <v>30</v>
      </c>
      <c r="F44" s="7" t="s">
        <v>32</v>
      </c>
      <c r="K44" s="7" t="s">
        <v>116</v>
      </c>
      <c r="L44" s="30"/>
      <c r="M44" s="30"/>
      <c r="N44" s="30"/>
      <c r="O44" s="30"/>
      <c r="P44" s="48"/>
      <c r="Q44" s="30"/>
      <c r="R44" s="30"/>
      <c r="S44" s="30"/>
    </row>
    <row r="45" spans="1:19" x14ac:dyDescent="0.25">
      <c r="A45" s="8" t="s">
        <v>31</v>
      </c>
      <c r="F45" s="8" t="s">
        <v>46</v>
      </c>
      <c r="K45" s="8" t="s">
        <v>97</v>
      </c>
      <c r="L45" s="30"/>
      <c r="M45" s="30"/>
      <c r="N45" s="30"/>
      <c r="O45" s="30"/>
      <c r="P45" s="8" t="s">
        <v>109</v>
      </c>
      <c r="Q45" s="30"/>
      <c r="R45" s="30"/>
      <c r="S45" s="30"/>
    </row>
    <row r="46" spans="1:19" ht="15.75" thickBot="1" x14ac:dyDescent="0.3">
      <c r="A46" s="13"/>
      <c r="B46" s="12" t="s">
        <v>49</v>
      </c>
      <c r="C46" s="12"/>
      <c r="D46" s="34" t="s">
        <v>50</v>
      </c>
      <c r="F46" s="29" t="s">
        <v>1</v>
      </c>
      <c r="G46" s="20">
        <f>B8</f>
        <v>414.81481000000002</v>
      </c>
      <c r="H46" s="33" t="s">
        <v>17</v>
      </c>
      <c r="I46" s="20">
        <f>Data!$A$27</f>
        <v>1000</v>
      </c>
      <c r="K46" s="41"/>
      <c r="L46" s="12" t="s">
        <v>49</v>
      </c>
      <c r="M46" s="12"/>
      <c r="N46" s="34" t="s">
        <v>50</v>
      </c>
      <c r="O46" s="30"/>
      <c r="P46" s="53"/>
      <c r="Q46" s="54" t="s">
        <v>24</v>
      </c>
      <c r="R46" s="65" t="s">
        <v>101</v>
      </c>
      <c r="S46" s="65"/>
    </row>
    <row r="47" spans="1:19" ht="15.75" thickTop="1" x14ac:dyDescent="0.25">
      <c r="A47" s="10" t="s">
        <v>47</v>
      </c>
      <c r="B47" s="20">
        <f>SUM(B7:C7)</f>
        <v>199.99999500000001</v>
      </c>
      <c r="C47" s="33" t="s">
        <v>17</v>
      </c>
      <c r="D47" s="20">
        <f>Data!$B$22</f>
        <v>200</v>
      </c>
      <c r="F47" s="29" t="s">
        <v>2</v>
      </c>
      <c r="G47" s="20">
        <f>C8</f>
        <v>385.18518999999998</v>
      </c>
      <c r="H47" s="33" t="s">
        <v>17</v>
      </c>
      <c r="I47" s="20">
        <f>Data!$A$27</f>
        <v>1000</v>
      </c>
      <c r="K47" s="40"/>
      <c r="L47" s="20">
        <f>SUM(B9:F9)</f>
        <v>3</v>
      </c>
      <c r="M47" s="33" t="s">
        <v>17</v>
      </c>
      <c r="N47" s="20">
        <f>Data!$A$42</f>
        <v>3</v>
      </c>
      <c r="O47" s="30"/>
      <c r="P47" s="29" t="s">
        <v>1</v>
      </c>
      <c r="Q47" s="20">
        <f>B7</f>
        <v>85.185185000000004</v>
      </c>
      <c r="R47" s="33" t="s">
        <v>17</v>
      </c>
      <c r="S47" s="20">
        <f>Data!$B$23*B9</f>
        <v>250</v>
      </c>
    </row>
    <row r="48" spans="1:19" x14ac:dyDescent="0.25">
      <c r="A48" s="10" t="s">
        <v>48</v>
      </c>
      <c r="B48" s="20">
        <f>SUM(D7:F7)</f>
        <v>250</v>
      </c>
      <c r="C48" s="33" t="s">
        <v>17</v>
      </c>
      <c r="D48" s="20">
        <f>Data!$B$23</f>
        <v>250</v>
      </c>
      <c r="F48" s="29" t="s">
        <v>4</v>
      </c>
      <c r="G48" s="20">
        <f>D8</f>
        <v>500</v>
      </c>
      <c r="H48" s="33" t="s">
        <v>17</v>
      </c>
      <c r="I48" s="20">
        <f>Data!$A$27</f>
        <v>1000</v>
      </c>
      <c r="K48" s="8" t="s">
        <v>100</v>
      </c>
      <c r="L48" s="30"/>
      <c r="M48" s="50"/>
      <c r="N48" s="30"/>
      <c r="O48" s="30"/>
      <c r="P48" s="29" t="s">
        <v>2</v>
      </c>
      <c r="Q48" s="20">
        <f>C7</f>
        <v>114.81480999999999</v>
      </c>
      <c r="R48" s="33" t="s">
        <v>17</v>
      </c>
      <c r="S48" s="20">
        <f>Data!$B$23*C9</f>
        <v>250</v>
      </c>
    </row>
    <row r="49" spans="1:19" ht="15.75" thickBot="1" x14ac:dyDescent="0.3">
      <c r="F49" s="29" t="s">
        <v>5</v>
      </c>
      <c r="G49" s="20">
        <f>E8</f>
        <v>500</v>
      </c>
      <c r="H49" s="33" t="s">
        <v>17</v>
      </c>
      <c r="I49" s="20">
        <f>Data!$A$27</f>
        <v>1000</v>
      </c>
      <c r="K49" s="53"/>
      <c r="L49" s="54" t="s">
        <v>24</v>
      </c>
      <c r="M49" s="55"/>
      <c r="N49" s="55" t="s">
        <v>101</v>
      </c>
      <c r="O49" s="30"/>
      <c r="P49" s="29" t="s">
        <v>4</v>
      </c>
      <c r="Q49" s="20">
        <f>D7</f>
        <v>0</v>
      </c>
      <c r="R49" s="33" t="s">
        <v>17</v>
      </c>
      <c r="S49" s="20">
        <f>Data!$B$23*D9</f>
        <v>0</v>
      </c>
    </row>
    <row r="50" spans="1:19" ht="15.75" thickTop="1" x14ac:dyDescent="0.25">
      <c r="A50" s="8" t="s">
        <v>15</v>
      </c>
      <c r="B50" s="66" t="s">
        <v>55</v>
      </c>
      <c r="C50" s="66"/>
      <c r="D50">
        <f>SUMPRODUCT(B7:F7,Data!$B$33:$F$33)/B19</f>
        <v>5.9999999311111107</v>
      </c>
      <c r="F50" s="29" t="s">
        <v>6</v>
      </c>
      <c r="G50" s="20">
        <f>F8</f>
        <v>250</v>
      </c>
      <c r="H50" s="33" t="s">
        <v>17</v>
      </c>
      <c r="I50" s="20">
        <f>Data!$A$27</f>
        <v>1000</v>
      </c>
      <c r="K50" s="10" t="s">
        <v>1</v>
      </c>
      <c r="L50" s="39">
        <f>B7</f>
        <v>85.185185000000004</v>
      </c>
      <c r="M50" s="42" t="s">
        <v>21</v>
      </c>
      <c r="N50" s="39">
        <f>Data!$A$45*B9</f>
        <v>20</v>
      </c>
      <c r="O50" s="30"/>
      <c r="P50" s="29" t="s">
        <v>5</v>
      </c>
      <c r="Q50" s="20">
        <f>E7</f>
        <v>0</v>
      </c>
      <c r="R50" s="33" t="s">
        <v>17</v>
      </c>
      <c r="S50" s="20">
        <f>Data!$B$23*E9</f>
        <v>0</v>
      </c>
    </row>
    <row r="51" spans="1:19" x14ac:dyDescent="0.25">
      <c r="A51" s="10" t="s">
        <v>53</v>
      </c>
      <c r="B51" s="20">
        <f>SUMPRODUCT(B7:F7,Data!$B$33:$F$33)-(Data!$C$35*B19)</f>
        <v>-3.1000000035419362E-5</v>
      </c>
      <c r="C51" s="33" t="s">
        <v>17</v>
      </c>
      <c r="D51" s="20">
        <v>0</v>
      </c>
      <c r="K51" s="10" t="s">
        <v>2</v>
      </c>
      <c r="L51" s="39">
        <f>C7</f>
        <v>114.81480999999999</v>
      </c>
      <c r="M51" s="42" t="s">
        <v>21</v>
      </c>
      <c r="N51" s="39">
        <f>Data!$A$45*C9</f>
        <v>20</v>
      </c>
      <c r="O51" s="30"/>
      <c r="P51" s="29" t="s">
        <v>6</v>
      </c>
      <c r="Q51" s="20">
        <f>F7</f>
        <v>250</v>
      </c>
      <c r="R51" s="33" t="s">
        <v>17</v>
      </c>
      <c r="S51" s="20">
        <f>Data!$B$23*F9</f>
        <v>250</v>
      </c>
    </row>
    <row r="52" spans="1:19" x14ac:dyDescent="0.25">
      <c r="A52" s="10" t="s">
        <v>54</v>
      </c>
      <c r="B52" s="20">
        <f>SUMPRODUCT(B7:F7,Data!$B$33:$F$33)-(Data!$C$36*B19)</f>
        <v>1349.999969</v>
      </c>
      <c r="C52" s="33" t="s">
        <v>21</v>
      </c>
      <c r="D52" s="20">
        <v>0</v>
      </c>
      <c r="F52" s="8" t="s">
        <v>59</v>
      </c>
      <c r="K52" s="10" t="s">
        <v>4</v>
      </c>
      <c r="L52" s="39">
        <f>D7</f>
        <v>0</v>
      </c>
      <c r="M52" s="42" t="s">
        <v>21</v>
      </c>
      <c r="N52" s="39">
        <f>Data!$A$45*D9</f>
        <v>0</v>
      </c>
      <c r="O52" s="30"/>
      <c r="P52" s="43"/>
      <c r="Q52" s="30"/>
      <c r="R52" s="30"/>
      <c r="S52" s="30"/>
    </row>
    <row r="53" spans="1:19" x14ac:dyDescent="0.25">
      <c r="F53" s="29" t="s">
        <v>1</v>
      </c>
      <c r="G53" s="20">
        <f>SUM(Data!A39+B6-B7-B8)</f>
        <v>4.9999999873762135E-6</v>
      </c>
      <c r="H53" s="33" t="s">
        <v>19</v>
      </c>
      <c r="I53" s="20">
        <v>0</v>
      </c>
      <c r="K53" s="10" t="s">
        <v>5</v>
      </c>
      <c r="L53" s="39">
        <f>E7</f>
        <v>0</v>
      </c>
      <c r="M53" s="42" t="s">
        <v>21</v>
      </c>
      <c r="N53" s="39">
        <f>Data!$A$45*E9</f>
        <v>0</v>
      </c>
      <c r="O53" s="30"/>
      <c r="P53" s="49"/>
      <c r="Q53" s="30"/>
      <c r="R53" s="50"/>
      <c r="S53" s="30"/>
    </row>
    <row r="54" spans="1:19" x14ac:dyDescent="0.25">
      <c r="A54" s="38" t="s">
        <v>45</v>
      </c>
      <c r="F54" s="29" t="s">
        <v>2</v>
      </c>
      <c r="G54" s="20">
        <f>SUM(Data!A39+C6-C7-C8)</f>
        <v>5.6843418860808015E-14</v>
      </c>
      <c r="H54" s="33" t="s">
        <v>19</v>
      </c>
      <c r="I54" s="20">
        <v>0</v>
      </c>
      <c r="K54" s="10" t="s">
        <v>6</v>
      </c>
      <c r="L54" s="39">
        <f>F7</f>
        <v>250</v>
      </c>
      <c r="M54" s="42" t="s">
        <v>21</v>
      </c>
      <c r="N54" s="39">
        <f>Data!$A$45*F9</f>
        <v>20</v>
      </c>
      <c r="O54" s="30"/>
      <c r="P54" s="49"/>
      <c r="Q54" s="30"/>
      <c r="R54" s="50"/>
      <c r="S54" s="30"/>
    </row>
    <row r="55" spans="1:19" ht="15.75" thickBot="1" x14ac:dyDescent="0.3">
      <c r="B55" s="28" t="s">
        <v>56</v>
      </c>
      <c r="C55" s="65" t="s">
        <v>57</v>
      </c>
      <c r="D55" s="65"/>
      <c r="F55" s="29" t="s">
        <v>4</v>
      </c>
      <c r="G55" s="20">
        <f>SUM(Data!A39+D6-D7-D8)</f>
        <v>0</v>
      </c>
      <c r="H55" s="33" t="s">
        <v>19</v>
      </c>
      <c r="I55" s="20">
        <v>0</v>
      </c>
      <c r="K55" s="8" t="s">
        <v>104</v>
      </c>
      <c r="L55" s="52"/>
      <c r="M55" s="56"/>
      <c r="N55" s="56"/>
      <c r="O55" s="30"/>
      <c r="P55" s="49"/>
      <c r="Q55" s="30"/>
      <c r="R55" s="50"/>
      <c r="S55" s="30"/>
    </row>
    <row r="56" spans="1:19" ht="16.5" thickTop="1" thickBot="1" x14ac:dyDescent="0.3">
      <c r="B56" s="20">
        <f>SUM(B7:F7)</f>
        <v>449.99999500000001</v>
      </c>
      <c r="C56" s="33" t="s">
        <v>19</v>
      </c>
      <c r="D56" s="20">
        <f>B19</f>
        <v>450</v>
      </c>
      <c r="F56" s="29" t="s">
        <v>5</v>
      </c>
      <c r="G56" s="20">
        <f>SUM(Data!A39+E6-E7-E8)</f>
        <v>0</v>
      </c>
      <c r="H56" s="33" t="s">
        <v>19</v>
      </c>
      <c r="I56" s="20">
        <v>0</v>
      </c>
      <c r="K56" s="30"/>
      <c r="L56" s="28" t="s">
        <v>108</v>
      </c>
      <c r="M56" s="65" t="s">
        <v>101</v>
      </c>
      <c r="N56" s="65"/>
      <c r="O56" s="30"/>
      <c r="P56" s="49"/>
      <c r="Q56" s="30"/>
      <c r="R56" s="50"/>
      <c r="S56" s="30"/>
    </row>
    <row r="57" spans="1:19" ht="15.75" thickTop="1" x14ac:dyDescent="0.25">
      <c r="F57" s="29" t="s">
        <v>6</v>
      </c>
      <c r="G57" s="20">
        <f>SUM(Data!A39+F6-F7-F8)</f>
        <v>0</v>
      </c>
      <c r="H57" s="33" t="s">
        <v>19</v>
      </c>
      <c r="I57" s="20">
        <v>0</v>
      </c>
      <c r="K57" s="30"/>
      <c r="L57" s="20">
        <f>F9</f>
        <v>1</v>
      </c>
      <c r="M57" s="33" t="s">
        <v>21</v>
      </c>
      <c r="N57" s="20">
        <f>(B9+C9)/2</f>
        <v>1</v>
      </c>
      <c r="O57" s="30"/>
      <c r="P57" s="49"/>
      <c r="Q57" s="30"/>
      <c r="R57" s="50"/>
      <c r="S57" s="30"/>
    </row>
    <row r="59" spans="1:19" ht="18.75" x14ac:dyDescent="0.3">
      <c r="A59" s="9" t="s">
        <v>25</v>
      </c>
      <c r="K59" s="47"/>
      <c r="L59" s="30"/>
      <c r="M59" s="30"/>
      <c r="N59" s="30"/>
      <c r="O59" s="30"/>
      <c r="P59" s="30"/>
      <c r="Q59" s="30"/>
      <c r="R59" s="30"/>
      <c r="S59" s="30"/>
    </row>
    <row r="60" spans="1:19" ht="15.75" x14ac:dyDescent="0.25">
      <c r="A60" s="7" t="s">
        <v>30</v>
      </c>
      <c r="F60" s="7" t="s">
        <v>32</v>
      </c>
      <c r="K60" s="7" t="s">
        <v>116</v>
      </c>
      <c r="L60" s="30"/>
      <c r="M60" s="30"/>
      <c r="N60" s="30"/>
      <c r="O60" s="30"/>
      <c r="P60" s="48"/>
      <c r="Q60" s="30"/>
      <c r="R60" s="30"/>
      <c r="S60" s="30"/>
    </row>
    <row r="61" spans="1:19" x14ac:dyDescent="0.25">
      <c r="A61" s="8" t="s">
        <v>31</v>
      </c>
      <c r="F61" s="8" t="s">
        <v>46</v>
      </c>
      <c r="K61" s="8" t="s">
        <v>97</v>
      </c>
      <c r="L61" s="30"/>
      <c r="M61" s="30"/>
      <c r="N61" s="30"/>
      <c r="O61" s="30"/>
      <c r="P61" s="8" t="s">
        <v>109</v>
      </c>
      <c r="Q61" s="30"/>
      <c r="R61" s="30"/>
      <c r="S61" s="30"/>
    </row>
    <row r="62" spans="1:19" ht="15.75" thickBot="1" x14ac:dyDescent="0.3">
      <c r="A62" s="13"/>
      <c r="B62" s="12" t="s">
        <v>49</v>
      </c>
      <c r="C62" s="12"/>
      <c r="D62" s="34" t="s">
        <v>50</v>
      </c>
      <c r="F62" s="29" t="s">
        <v>1</v>
      </c>
      <c r="G62" s="20">
        <f>I8</f>
        <v>414.81481000000002</v>
      </c>
      <c r="H62" s="33" t="s">
        <v>17</v>
      </c>
      <c r="I62" s="20">
        <f>Data!$A$27</f>
        <v>1000</v>
      </c>
      <c r="K62" s="41"/>
      <c r="L62" s="12" t="s">
        <v>49</v>
      </c>
      <c r="M62" s="12"/>
      <c r="N62" s="34" t="s">
        <v>50</v>
      </c>
      <c r="O62" s="30"/>
      <c r="P62" s="53"/>
      <c r="Q62" s="54" t="s">
        <v>24</v>
      </c>
      <c r="R62" s="65" t="s">
        <v>101</v>
      </c>
      <c r="S62" s="65"/>
    </row>
    <row r="63" spans="1:19" ht="15.75" thickTop="1" x14ac:dyDescent="0.25">
      <c r="A63" s="10" t="s">
        <v>47</v>
      </c>
      <c r="B63" s="20">
        <f>SUM(I7:J7)</f>
        <v>200</v>
      </c>
      <c r="C63" s="33" t="s">
        <v>17</v>
      </c>
      <c r="D63" s="20">
        <f>Data!$B$22</f>
        <v>200</v>
      </c>
      <c r="F63" s="29" t="s">
        <v>2</v>
      </c>
      <c r="G63" s="20">
        <f>J8</f>
        <v>185.18519000000001</v>
      </c>
      <c r="H63" s="33" t="s">
        <v>17</v>
      </c>
      <c r="I63" s="20">
        <f>Data!$A$27</f>
        <v>1000</v>
      </c>
      <c r="K63" s="40"/>
      <c r="L63" s="20">
        <f>SUM(I9:M9)</f>
        <v>3</v>
      </c>
      <c r="M63" s="33" t="s">
        <v>17</v>
      </c>
      <c r="N63" s="20">
        <f>Data!$A$42</f>
        <v>3</v>
      </c>
      <c r="O63" s="30"/>
      <c r="P63" s="29" t="s">
        <v>1</v>
      </c>
      <c r="Q63" s="20">
        <f>I7</f>
        <v>0</v>
      </c>
      <c r="R63" s="33" t="s">
        <v>17</v>
      </c>
      <c r="S63" s="20">
        <f>Data!$B$23*I9</f>
        <v>0</v>
      </c>
    </row>
    <row r="64" spans="1:19" x14ac:dyDescent="0.25">
      <c r="A64" s="10" t="s">
        <v>48</v>
      </c>
      <c r="B64" s="20">
        <f>SUM(K7:M7)</f>
        <v>250</v>
      </c>
      <c r="C64" s="33" t="s">
        <v>17</v>
      </c>
      <c r="D64" s="20">
        <f>Data!$B$23</f>
        <v>250</v>
      </c>
      <c r="F64" s="29" t="s">
        <v>4</v>
      </c>
      <c r="G64" s="20">
        <f>K8</f>
        <v>500</v>
      </c>
      <c r="H64" s="33" t="s">
        <v>17</v>
      </c>
      <c r="I64" s="20">
        <f>Data!$A$27</f>
        <v>1000</v>
      </c>
      <c r="K64" s="8" t="s">
        <v>100</v>
      </c>
      <c r="L64" s="30"/>
      <c r="M64" s="50"/>
      <c r="N64" s="30"/>
      <c r="O64" s="30"/>
      <c r="P64" s="29" t="s">
        <v>2</v>
      </c>
      <c r="Q64" s="20">
        <f>J7</f>
        <v>200</v>
      </c>
      <c r="R64" s="33" t="s">
        <v>17</v>
      </c>
      <c r="S64" s="20">
        <f>Data!$B$23*J9</f>
        <v>250</v>
      </c>
    </row>
    <row r="65" spans="1:19" ht="15.75" thickBot="1" x14ac:dyDescent="0.3">
      <c r="F65" s="29" t="s">
        <v>5</v>
      </c>
      <c r="G65" s="20">
        <f>L8</f>
        <v>460</v>
      </c>
      <c r="H65" s="33" t="s">
        <v>17</v>
      </c>
      <c r="I65" s="20">
        <f>Data!$A$27</f>
        <v>1000</v>
      </c>
      <c r="K65" s="53"/>
      <c r="L65" s="54" t="s">
        <v>24</v>
      </c>
      <c r="M65" s="55"/>
      <c r="N65" s="55" t="s">
        <v>101</v>
      </c>
      <c r="O65" s="30"/>
      <c r="P65" s="29" t="s">
        <v>4</v>
      </c>
      <c r="Q65" s="20">
        <f>K7</f>
        <v>0</v>
      </c>
      <c r="R65" s="33" t="s">
        <v>17</v>
      </c>
      <c r="S65" s="20">
        <f>Data!$B$23*K9</f>
        <v>0</v>
      </c>
    </row>
    <row r="66" spans="1:19" ht="15.75" thickTop="1" x14ac:dyDescent="0.25">
      <c r="A66" s="8" t="s">
        <v>15</v>
      </c>
      <c r="B66" s="66" t="s">
        <v>55</v>
      </c>
      <c r="C66" s="66"/>
      <c r="D66">
        <f>SUMPRODUCT(I7:M7,Data!$B$33:$F$33)/C19</f>
        <v>5.08</v>
      </c>
      <c r="F66" s="29" t="s">
        <v>6</v>
      </c>
      <c r="G66" s="20">
        <f>M8</f>
        <v>230</v>
      </c>
      <c r="H66" s="33" t="s">
        <v>17</v>
      </c>
      <c r="I66" s="20">
        <f>Data!$A$27</f>
        <v>1000</v>
      </c>
      <c r="K66" s="10" t="s">
        <v>1</v>
      </c>
      <c r="L66" s="39">
        <f>I7</f>
        <v>0</v>
      </c>
      <c r="M66" s="42" t="s">
        <v>21</v>
      </c>
      <c r="N66" s="39">
        <f>Data!$A$45*I9</f>
        <v>0</v>
      </c>
      <c r="O66" s="30"/>
      <c r="P66" s="29" t="s">
        <v>5</v>
      </c>
      <c r="Q66" s="20">
        <f>L7</f>
        <v>230</v>
      </c>
      <c r="R66" s="33" t="s">
        <v>17</v>
      </c>
      <c r="S66" s="32">
        <f>Data!$B$23*L9</f>
        <v>250</v>
      </c>
    </row>
    <row r="67" spans="1:19" x14ac:dyDescent="0.25">
      <c r="A67" s="10" t="s">
        <v>53</v>
      </c>
      <c r="B67" s="20">
        <f>SUMPRODUCT(I7:M7,Data!$B$33:$F$33)-(Data!$C$35*C19)</f>
        <v>-414</v>
      </c>
      <c r="C67" s="33" t="s">
        <v>17</v>
      </c>
      <c r="D67" s="20">
        <v>0</v>
      </c>
      <c r="K67" s="10" t="s">
        <v>2</v>
      </c>
      <c r="L67" s="39">
        <f>J7</f>
        <v>200</v>
      </c>
      <c r="M67" s="42" t="s">
        <v>21</v>
      </c>
      <c r="N67" s="39">
        <f>Data!$A$45*J9</f>
        <v>20</v>
      </c>
      <c r="O67" s="30"/>
      <c r="P67" s="29" t="s">
        <v>6</v>
      </c>
      <c r="Q67" s="20">
        <f>M7</f>
        <v>20</v>
      </c>
      <c r="R67" s="33" t="s">
        <v>17</v>
      </c>
      <c r="S67" s="20">
        <f>Data!$B$23*M9</f>
        <v>250</v>
      </c>
    </row>
    <row r="68" spans="1:19" x14ac:dyDescent="0.25">
      <c r="A68" s="10" t="s">
        <v>54</v>
      </c>
      <c r="B68" s="20">
        <f>SUMPRODUCT(I7:M7,Data!$B$33:$F$33)-(Data!$C$36*C19)</f>
        <v>936</v>
      </c>
      <c r="C68" s="33" t="s">
        <v>21</v>
      </c>
      <c r="D68" s="20">
        <v>0</v>
      </c>
      <c r="F68" s="8" t="s">
        <v>59</v>
      </c>
      <c r="K68" s="10" t="s">
        <v>4</v>
      </c>
      <c r="L68" s="39">
        <f>K7</f>
        <v>0</v>
      </c>
      <c r="M68" s="42" t="s">
        <v>21</v>
      </c>
      <c r="N68" s="39">
        <f>Data!$A$45*K9</f>
        <v>0</v>
      </c>
      <c r="O68" s="30"/>
      <c r="P68" s="43"/>
      <c r="Q68" s="30"/>
      <c r="R68" s="30"/>
      <c r="S68" s="30"/>
    </row>
    <row r="69" spans="1:19" x14ac:dyDescent="0.25">
      <c r="F69" s="29" t="s">
        <v>1</v>
      </c>
      <c r="G69" s="20">
        <f>SUM(B8+I6-I7-I8)</f>
        <v>0</v>
      </c>
      <c r="H69" s="33" t="s">
        <v>19</v>
      </c>
      <c r="I69" s="20">
        <v>0</v>
      </c>
      <c r="K69" s="10" t="s">
        <v>5</v>
      </c>
      <c r="L69" s="39">
        <f>L7</f>
        <v>230</v>
      </c>
      <c r="M69" s="42" t="s">
        <v>21</v>
      </c>
      <c r="N69" s="39">
        <f>Data!$A$45*L9</f>
        <v>20</v>
      </c>
      <c r="O69" s="30"/>
      <c r="P69" s="49"/>
      <c r="Q69" s="30"/>
      <c r="R69" s="50"/>
      <c r="S69" s="30"/>
    </row>
    <row r="70" spans="1:19" x14ac:dyDescent="0.25">
      <c r="A70" s="38" t="s">
        <v>45</v>
      </c>
      <c r="F70" s="29" t="s">
        <v>2</v>
      </c>
      <c r="G70" s="20">
        <f>SUM(C8+J6-J7-J8)</f>
        <v>-2.8421709430404007E-14</v>
      </c>
      <c r="H70" s="33" t="s">
        <v>19</v>
      </c>
      <c r="I70" s="20">
        <v>0</v>
      </c>
      <c r="K70" s="10" t="s">
        <v>6</v>
      </c>
      <c r="L70" s="39">
        <f>M7</f>
        <v>20</v>
      </c>
      <c r="M70" s="42" t="s">
        <v>21</v>
      </c>
      <c r="N70" s="39">
        <f>Data!$A$45*M9</f>
        <v>20</v>
      </c>
      <c r="O70" s="30"/>
      <c r="P70" s="49"/>
      <c r="Q70" s="30"/>
      <c r="R70" s="50"/>
      <c r="S70" s="30"/>
    </row>
    <row r="71" spans="1:19" ht="15.75" thickBot="1" x14ac:dyDescent="0.3">
      <c r="B71" s="28" t="s">
        <v>56</v>
      </c>
      <c r="C71" s="65" t="s">
        <v>57</v>
      </c>
      <c r="D71" s="65"/>
      <c r="F71" s="29" t="s">
        <v>4</v>
      </c>
      <c r="G71" s="20">
        <f>SUM(D8+K6-K7-K8)</f>
        <v>0</v>
      </c>
      <c r="H71" s="33" t="s">
        <v>19</v>
      </c>
      <c r="I71" s="20">
        <v>0</v>
      </c>
      <c r="K71" s="8" t="s">
        <v>104</v>
      </c>
      <c r="L71" s="52"/>
      <c r="M71" s="56"/>
      <c r="N71" s="56"/>
      <c r="O71" s="30"/>
      <c r="P71" s="49"/>
      <c r="Q71" s="30"/>
      <c r="R71" s="50"/>
      <c r="S71" s="30"/>
    </row>
    <row r="72" spans="1:19" ht="16.5" thickTop="1" thickBot="1" x14ac:dyDescent="0.3">
      <c r="B72" s="20">
        <f>SUM(I7:M7)</f>
        <v>450</v>
      </c>
      <c r="C72" s="33" t="s">
        <v>19</v>
      </c>
      <c r="D72" s="20">
        <f>C19</f>
        <v>450</v>
      </c>
      <c r="F72" s="29" t="s">
        <v>5</v>
      </c>
      <c r="G72" s="20">
        <f>SUM(E8+L6-L7-L8)</f>
        <v>0</v>
      </c>
      <c r="H72" s="33" t="s">
        <v>19</v>
      </c>
      <c r="I72" s="20">
        <v>0</v>
      </c>
      <c r="K72" s="30"/>
      <c r="L72" s="28" t="s">
        <v>108</v>
      </c>
      <c r="M72" s="65" t="s">
        <v>101</v>
      </c>
      <c r="N72" s="65"/>
      <c r="O72" s="30"/>
      <c r="P72" s="49"/>
      <c r="Q72" s="30"/>
      <c r="R72" s="50"/>
      <c r="S72" s="30"/>
    </row>
    <row r="73" spans="1:19" ht="15.75" thickTop="1" x14ac:dyDescent="0.25">
      <c r="F73" s="29" t="s">
        <v>6</v>
      </c>
      <c r="G73" s="20">
        <f>SUM(F8+M6-M7-M8)</f>
        <v>0</v>
      </c>
      <c r="H73" s="33" t="s">
        <v>19</v>
      </c>
      <c r="I73" s="20">
        <v>0</v>
      </c>
      <c r="K73" s="30"/>
      <c r="L73" s="20">
        <f>M9</f>
        <v>1</v>
      </c>
      <c r="M73" s="33" t="s">
        <v>21</v>
      </c>
      <c r="N73" s="20">
        <f>(I9+J9)/2</f>
        <v>0.5</v>
      </c>
      <c r="O73" s="30"/>
      <c r="P73" s="49"/>
      <c r="Q73" s="30"/>
      <c r="R73" s="50"/>
      <c r="S73" s="30"/>
    </row>
    <row r="75" spans="1:19" ht="18.75" x14ac:dyDescent="0.3">
      <c r="A75" s="9" t="s">
        <v>9</v>
      </c>
      <c r="K75" s="47"/>
      <c r="L75" s="30"/>
      <c r="M75" s="30"/>
      <c r="N75" s="30"/>
      <c r="O75" s="30"/>
      <c r="P75" s="30"/>
      <c r="Q75" s="30"/>
      <c r="R75" s="30"/>
      <c r="S75" s="30"/>
    </row>
    <row r="76" spans="1:19" ht="15.75" x14ac:dyDescent="0.25">
      <c r="A76" s="7" t="s">
        <v>30</v>
      </c>
      <c r="F76" s="7" t="s">
        <v>32</v>
      </c>
      <c r="K76" s="7" t="s">
        <v>116</v>
      </c>
      <c r="L76" s="30"/>
      <c r="M76" s="30"/>
      <c r="N76" s="30"/>
      <c r="O76" s="30"/>
      <c r="P76" s="48"/>
      <c r="Q76" s="30"/>
      <c r="R76" s="30"/>
      <c r="S76" s="30"/>
    </row>
    <row r="77" spans="1:19" x14ac:dyDescent="0.25">
      <c r="A77" s="8" t="s">
        <v>31</v>
      </c>
      <c r="F77" s="8" t="s">
        <v>46</v>
      </c>
      <c r="K77" s="8" t="s">
        <v>97</v>
      </c>
      <c r="L77" s="30"/>
      <c r="M77" s="30"/>
      <c r="N77" s="30"/>
      <c r="O77" s="30"/>
      <c r="P77" s="8" t="s">
        <v>109</v>
      </c>
      <c r="Q77" s="30"/>
      <c r="R77" s="30"/>
      <c r="S77" s="30"/>
    </row>
    <row r="78" spans="1:19" ht="15.75" thickBot="1" x14ac:dyDescent="0.3">
      <c r="A78" s="13"/>
      <c r="B78" s="12" t="s">
        <v>49</v>
      </c>
      <c r="C78" s="12"/>
      <c r="D78" s="34" t="s">
        <v>50</v>
      </c>
      <c r="F78" s="29" t="s">
        <v>1</v>
      </c>
      <c r="G78" s="20">
        <f>P8</f>
        <v>329.62963000000002</v>
      </c>
      <c r="H78" s="33" t="s">
        <v>17</v>
      </c>
      <c r="I78" s="20">
        <f>Data!$A$27</f>
        <v>1000</v>
      </c>
      <c r="K78" s="41"/>
      <c r="L78" s="12" t="s">
        <v>49</v>
      </c>
      <c r="M78" s="12"/>
      <c r="N78" s="34" t="s">
        <v>50</v>
      </c>
      <c r="O78" s="30"/>
      <c r="P78" s="53"/>
      <c r="Q78" s="54" t="s">
        <v>24</v>
      </c>
      <c r="R78" s="65" t="s">
        <v>101</v>
      </c>
      <c r="S78" s="65"/>
    </row>
    <row r="79" spans="1:19" ht="15.75" thickTop="1" x14ac:dyDescent="0.25">
      <c r="A79" s="10" t="s">
        <v>47</v>
      </c>
      <c r="B79" s="20">
        <f>SUM(P7:Q7)</f>
        <v>199.99999500000001</v>
      </c>
      <c r="C79" s="33" t="s">
        <v>17</v>
      </c>
      <c r="D79" s="20">
        <f>Data!$B$22</f>
        <v>200</v>
      </c>
      <c r="F79" s="29" t="s">
        <v>2</v>
      </c>
      <c r="G79" s="20">
        <f>Q8</f>
        <v>70.370369999999994</v>
      </c>
      <c r="H79" s="33" t="s">
        <v>17</v>
      </c>
      <c r="I79" s="20">
        <f>Data!$A$27</f>
        <v>1000</v>
      </c>
      <c r="K79" s="40"/>
      <c r="L79" s="20">
        <f>SUM(P9:T9)</f>
        <v>3</v>
      </c>
      <c r="M79" s="33" t="s">
        <v>17</v>
      </c>
      <c r="N79" s="20">
        <f>Data!$A$42</f>
        <v>3</v>
      </c>
      <c r="O79" s="30"/>
      <c r="P79" s="29" t="s">
        <v>1</v>
      </c>
      <c r="Q79" s="20">
        <f>P7</f>
        <v>85.185185000000004</v>
      </c>
      <c r="R79" s="33" t="s">
        <v>17</v>
      </c>
      <c r="S79" s="20">
        <f>Data!$B$23*P9</f>
        <v>250</v>
      </c>
    </row>
    <row r="80" spans="1:19" x14ac:dyDescent="0.25">
      <c r="A80" s="10" t="s">
        <v>48</v>
      </c>
      <c r="B80" s="20">
        <f>SUM(R7:T7)</f>
        <v>250</v>
      </c>
      <c r="C80" s="33" t="s">
        <v>17</v>
      </c>
      <c r="D80" s="20">
        <f>Data!$B$23</f>
        <v>250</v>
      </c>
      <c r="F80" s="29" t="s">
        <v>4</v>
      </c>
      <c r="G80" s="20">
        <f>R8</f>
        <v>500</v>
      </c>
      <c r="H80" s="33" t="s">
        <v>17</v>
      </c>
      <c r="I80" s="20">
        <f>Data!$A$27</f>
        <v>1000</v>
      </c>
      <c r="K80" s="8" t="s">
        <v>100</v>
      </c>
      <c r="L80" s="30"/>
      <c r="M80" s="50"/>
      <c r="N80" s="30"/>
      <c r="O80" s="30"/>
      <c r="P80" s="29" t="s">
        <v>2</v>
      </c>
      <c r="Q80" s="20">
        <f>Q7</f>
        <v>114.81480999999999</v>
      </c>
      <c r="R80" s="33" t="s">
        <v>17</v>
      </c>
      <c r="S80" s="20">
        <f>Data!$B$23*Q9</f>
        <v>250</v>
      </c>
    </row>
    <row r="81" spans="1:19" ht="15.75" thickBot="1" x14ac:dyDescent="0.3">
      <c r="F81" s="29" t="s">
        <v>5</v>
      </c>
      <c r="G81" s="20">
        <f>S8</f>
        <v>460</v>
      </c>
      <c r="H81" s="33" t="s">
        <v>17</v>
      </c>
      <c r="I81" s="20">
        <f>Data!$A$27</f>
        <v>1000</v>
      </c>
      <c r="K81" s="53"/>
      <c r="L81" s="54" t="s">
        <v>24</v>
      </c>
      <c r="M81" s="55"/>
      <c r="N81" s="55" t="s">
        <v>101</v>
      </c>
      <c r="O81" s="30"/>
      <c r="P81" s="29" t="s">
        <v>4</v>
      </c>
      <c r="Q81" s="20">
        <f>R7</f>
        <v>0</v>
      </c>
      <c r="R81" s="33" t="s">
        <v>17</v>
      </c>
      <c r="S81" s="20">
        <f>Data!$B$23*R9</f>
        <v>0</v>
      </c>
    </row>
    <row r="82" spans="1:19" ht="15.75" thickTop="1" x14ac:dyDescent="0.25">
      <c r="A82" s="8" t="s">
        <v>15</v>
      </c>
      <c r="B82" s="66" t="s">
        <v>55</v>
      </c>
      <c r="C82" s="66"/>
      <c r="D82">
        <f>SUMPRODUCT(P7:T7,Data!$B$33:$F$33)/D19</f>
        <v>5.9999999311111107</v>
      </c>
      <c r="F82" s="29" t="s">
        <v>6</v>
      </c>
      <c r="G82" s="20">
        <f>T8</f>
        <v>560</v>
      </c>
      <c r="H82" s="33" t="s">
        <v>17</v>
      </c>
      <c r="I82" s="20">
        <f>Data!$A$27</f>
        <v>1000</v>
      </c>
      <c r="K82" s="10" t="s">
        <v>1</v>
      </c>
      <c r="L82" s="39">
        <f>P7</f>
        <v>85.185185000000004</v>
      </c>
      <c r="M82" s="42" t="s">
        <v>21</v>
      </c>
      <c r="N82" s="39">
        <f>Data!$A$45*P9</f>
        <v>20</v>
      </c>
      <c r="O82" s="30"/>
      <c r="P82" s="29" t="s">
        <v>5</v>
      </c>
      <c r="Q82" s="20">
        <f>S7</f>
        <v>0</v>
      </c>
      <c r="R82" s="33" t="s">
        <v>17</v>
      </c>
      <c r="S82" s="32">
        <f>Data!$B$23*S9</f>
        <v>0</v>
      </c>
    </row>
    <row r="83" spans="1:19" x14ac:dyDescent="0.25">
      <c r="A83" s="10" t="s">
        <v>53</v>
      </c>
      <c r="B83" s="20">
        <f>SUMPRODUCT(P7:T7,Data!$B$33:$F$33)-(Data!$C$35*D19)</f>
        <v>-3.1000000035419362E-5</v>
      </c>
      <c r="C83" s="33" t="s">
        <v>17</v>
      </c>
      <c r="D83" s="20">
        <v>0</v>
      </c>
      <c r="K83" s="10" t="s">
        <v>2</v>
      </c>
      <c r="L83" s="39">
        <f>Q7</f>
        <v>114.81480999999999</v>
      </c>
      <c r="M83" s="42" t="s">
        <v>21</v>
      </c>
      <c r="N83" s="39">
        <f>Data!$A$45*Q9</f>
        <v>20</v>
      </c>
      <c r="O83" s="30"/>
      <c r="P83" s="29" t="s">
        <v>6</v>
      </c>
      <c r="Q83" s="20">
        <f>T7</f>
        <v>250</v>
      </c>
      <c r="R83" s="33" t="s">
        <v>17</v>
      </c>
      <c r="S83" s="20">
        <f>Data!$B$23*T9</f>
        <v>250</v>
      </c>
    </row>
    <row r="84" spans="1:19" x14ac:dyDescent="0.25">
      <c r="A84" s="10" t="s">
        <v>54</v>
      </c>
      <c r="B84" s="20">
        <f>SUMPRODUCT(P7:T7,Data!$B$33:$F$33)-(Data!$C$36*D19)</f>
        <v>1349.999969</v>
      </c>
      <c r="C84" s="33" t="s">
        <v>21</v>
      </c>
      <c r="D84" s="20">
        <v>0</v>
      </c>
      <c r="F84" s="8" t="s">
        <v>59</v>
      </c>
      <c r="K84" s="10" t="s">
        <v>4</v>
      </c>
      <c r="L84" s="39">
        <f>R7</f>
        <v>0</v>
      </c>
      <c r="M84" s="42" t="s">
        <v>21</v>
      </c>
      <c r="N84" s="39">
        <f>Data!$A$45*R9</f>
        <v>0</v>
      </c>
      <c r="O84" s="30"/>
      <c r="P84" s="43"/>
      <c r="Q84" s="30"/>
      <c r="R84" s="30"/>
      <c r="S84" s="30"/>
    </row>
    <row r="85" spans="1:19" x14ac:dyDescent="0.25">
      <c r="F85" s="29" t="s">
        <v>1</v>
      </c>
      <c r="G85" s="20">
        <f>SUM(I8+P6-P7-P8)</f>
        <v>-4.9999999873762135E-6</v>
      </c>
      <c r="H85" s="33" t="s">
        <v>19</v>
      </c>
      <c r="I85" s="20">
        <v>0</v>
      </c>
      <c r="K85" s="10" t="s">
        <v>5</v>
      </c>
      <c r="L85" s="39">
        <f>S7</f>
        <v>0</v>
      </c>
      <c r="M85" s="42" t="s">
        <v>21</v>
      </c>
      <c r="N85" s="39">
        <f>Data!$A$45*S9</f>
        <v>0</v>
      </c>
      <c r="O85" s="30"/>
      <c r="P85" s="49"/>
      <c r="Q85" s="30"/>
      <c r="R85" s="50"/>
      <c r="S85" s="30"/>
    </row>
    <row r="86" spans="1:19" x14ac:dyDescent="0.25">
      <c r="A86" s="38" t="s">
        <v>45</v>
      </c>
      <c r="F86" s="29" t="s">
        <v>2</v>
      </c>
      <c r="G86" s="20">
        <f>SUM(J8+Q6-Q7-Q8)</f>
        <v>1.0000000017384991E-5</v>
      </c>
      <c r="H86" s="33" t="s">
        <v>19</v>
      </c>
      <c r="I86" s="20">
        <v>0</v>
      </c>
      <c r="K86" s="10" t="s">
        <v>6</v>
      </c>
      <c r="L86" s="39">
        <f>T7</f>
        <v>250</v>
      </c>
      <c r="M86" s="42" t="s">
        <v>21</v>
      </c>
      <c r="N86" s="39">
        <f>Data!$A$45*T9</f>
        <v>20</v>
      </c>
      <c r="O86" s="30"/>
      <c r="P86" s="49"/>
      <c r="Q86" s="30"/>
      <c r="R86" s="50"/>
      <c r="S86" s="30"/>
    </row>
    <row r="87" spans="1:19" ht="15.75" thickBot="1" x14ac:dyDescent="0.3">
      <c r="B87" s="28" t="s">
        <v>56</v>
      </c>
      <c r="C87" s="65" t="s">
        <v>57</v>
      </c>
      <c r="D87" s="65"/>
      <c r="F87" s="29" t="s">
        <v>4</v>
      </c>
      <c r="G87" s="20">
        <f>SUM(K8+R6-R7-R8)</f>
        <v>0</v>
      </c>
      <c r="H87" s="33" t="s">
        <v>19</v>
      </c>
      <c r="I87" s="20">
        <v>0</v>
      </c>
      <c r="K87" s="8" t="s">
        <v>104</v>
      </c>
      <c r="L87" s="52"/>
      <c r="M87" s="56"/>
      <c r="N87" s="56"/>
      <c r="O87" s="30"/>
      <c r="P87" s="49"/>
      <c r="Q87" s="30"/>
      <c r="R87" s="50"/>
      <c r="S87" s="30"/>
    </row>
    <row r="88" spans="1:19" ht="16.5" thickTop="1" thickBot="1" x14ac:dyDescent="0.3">
      <c r="B88" s="20">
        <f>SUM(P7:T7)</f>
        <v>449.99999500000001</v>
      </c>
      <c r="C88" s="33" t="s">
        <v>19</v>
      </c>
      <c r="D88" s="20">
        <f>D19</f>
        <v>450</v>
      </c>
      <c r="F88" s="29" t="s">
        <v>5</v>
      </c>
      <c r="G88" s="20">
        <f>SUM(L8+S6-S7-S8)</f>
        <v>0</v>
      </c>
      <c r="H88" s="33" t="s">
        <v>19</v>
      </c>
      <c r="I88" s="20">
        <v>0</v>
      </c>
      <c r="K88" s="30"/>
      <c r="L88" s="28" t="s">
        <v>108</v>
      </c>
      <c r="M88" s="65" t="s">
        <v>101</v>
      </c>
      <c r="N88" s="65"/>
      <c r="O88" s="30"/>
      <c r="P88" s="49"/>
      <c r="Q88" s="30"/>
      <c r="R88" s="50"/>
      <c r="S88" s="30"/>
    </row>
    <row r="89" spans="1:19" ht="15.75" thickTop="1" x14ac:dyDescent="0.25">
      <c r="F89" s="29" t="s">
        <v>6</v>
      </c>
      <c r="G89" s="20">
        <f>SUM(M8+T6-T7-T8)</f>
        <v>0</v>
      </c>
      <c r="H89" s="33" t="s">
        <v>19</v>
      </c>
      <c r="I89" s="20">
        <v>0</v>
      </c>
      <c r="K89" s="30"/>
      <c r="L89" s="20">
        <f>T9</f>
        <v>1</v>
      </c>
      <c r="M89" s="33" t="s">
        <v>21</v>
      </c>
      <c r="N89" s="20">
        <f>(P9+Q9)/2</f>
        <v>1</v>
      </c>
      <c r="O89" s="30"/>
      <c r="P89" s="49"/>
      <c r="Q89" s="30"/>
      <c r="R89" s="50"/>
      <c r="S89" s="30"/>
    </row>
    <row r="91" spans="1:19" ht="18.75" x14ac:dyDescent="0.3">
      <c r="A91" s="9" t="s">
        <v>10</v>
      </c>
      <c r="K91" s="47"/>
      <c r="L91" s="30"/>
      <c r="M91" s="30"/>
      <c r="N91" s="30"/>
      <c r="O91" s="30"/>
      <c r="P91" s="30"/>
      <c r="Q91" s="30"/>
      <c r="R91" s="30"/>
      <c r="S91" s="30"/>
    </row>
    <row r="92" spans="1:19" ht="15.75" x14ac:dyDescent="0.25">
      <c r="A92" s="7" t="s">
        <v>30</v>
      </c>
      <c r="F92" s="7" t="s">
        <v>32</v>
      </c>
      <c r="K92" s="7" t="s">
        <v>116</v>
      </c>
      <c r="L92" s="30"/>
      <c r="M92" s="30"/>
      <c r="N92" s="30"/>
      <c r="O92" s="30"/>
      <c r="P92" s="48"/>
      <c r="Q92" s="30"/>
      <c r="R92" s="30"/>
      <c r="S92" s="30"/>
    </row>
    <row r="93" spans="1:19" x14ac:dyDescent="0.25">
      <c r="A93" s="8" t="s">
        <v>31</v>
      </c>
      <c r="F93" s="8" t="s">
        <v>46</v>
      </c>
      <c r="K93" s="8" t="s">
        <v>97</v>
      </c>
      <c r="L93" s="30"/>
      <c r="M93" s="30"/>
      <c r="N93" s="30"/>
      <c r="O93" s="30"/>
      <c r="P93" s="8" t="s">
        <v>109</v>
      </c>
      <c r="Q93" s="30"/>
      <c r="R93" s="30"/>
      <c r="S93" s="30"/>
    </row>
    <row r="94" spans="1:19" ht="15.75" thickBot="1" x14ac:dyDescent="0.3">
      <c r="A94" s="13"/>
      <c r="B94" s="12" t="s">
        <v>49</v>
      </c>
      <c r="C94" s="12"/>
      <c r="D94" s="34" t="s">
        <v>50</v>
      </c>
      <c r="F94" s="29" t="s">
        <v>1</v>
      </c>
      <c r="G94" s="20">
        <f>B14</f>
        <v>174.62962999999999</v>
      </c>
      <c r="H94" s="33" t="s">
        <v>17</v>
      </c>
      <c r="I94" s="20">
        <f>Data!$A$27</f>
        <v>1000</v>
      </c>
      <c r="K94" s="41"/>
      <c r="L94" s="12" t="s">
        <v>49</v>
      </c>
      <c r="M94" s="12"/>
      <c r="N94" s="34" t="s">
        <v>50</v>
      </c>
      <c r="O94" s="30"/>
      <c r="P94" s="53"/>
      <c r="Q94" s="54" t="s">
        <v>24</v>
      </c>
      <c r="R94" s="65" t="s">
        <v>101</v>
      </c>
      <c r="S94" s="65"/>
    </row>
    <row r="95" spans="1:19" ht="15.75" thickTop="1" x14ac:dyDescent="0.25">
      <c r="A95" s="10" t="s">
        <v>47</v>
      </c>
      <c r="B95" s="20">
        <f>SUM(B13:C13)</f>
        <v>155</v>
      </c>
      <c r="C95" s="33" t="s">
        <v>17</v>
      </c>
      <c r="D95" s="20">
        <f>Data!$B$22</f>
        <v>200</v>
      </c>
      <c r="F95" s="29" t="s">
        <v>2</v>
      </c>
      <c r="G95" s="20">
        <f>C14</f>
        <v>70.370369999999994</v>
      </c>
      <c r="H95" s="33" t="s">
        <v>17</v>
      </c>
      <c r="I95" s="20">
        <f>Data!$A$27</f>
        <v>1000</v>
      </c>
      <c r="K95" s="40"/>
      <c r="L95" s="20">
        <f>SUM(B15:F15)</f>
        <v>3</v>
      </c>
      <c r="M95" s="33" t="s">
        <v>17</v>
      </c>
      <c r="N95" s="20">
        <f>Data!$A$42</f>
        <v>3</v>
      </c>
      <c r="O95" s="30"/>
      <c r="P95" s="29" t="s">
        <v>1</v>
      </c>
      <c r="Q95" s="39">
        <f>B13</f>
        <v>155</v>
      </c>
      <c r="R95" s="33" t="s">
        <v>17</v>
      </c>
      <c r="S95" s="20">
        <f>Data!$B$23*B15</f>
        <v>250</v>
      </c>
    </row>
    <row r="96" spans="1:19" x14ac:dyDescent="0.25">
      <c r="A96" s="10" t="s">
        <v>48</v>
      </c>
      <c r="B96" s="20">
        <f>SUM(D13:F13)</f>
        <v>250</v>
      </c>
      <c r="C96" s="33" t="s">
        <v>17</v>
      </c>
      <c r="D96" s="20">
        <f>Data!$B$23</f>
        <v>250</v>
      </c>
      <c r="F96" s="29" t="s">
        <v>4</v>
      </c>
      <c r="G96" s="20">
        <f>D14</f>
        <v>500</v>
      </c>
      <c r="H96" s="33" t="s">
        <v>17</v>
      </c>
      <c r="I96" s="20">
        <f>Data!$A$27</f>
        <v>1000</v>
      </c>
      <c r="K96" s="8" t="s">
        <v>100</v>
      </c>
      <c r="L96" s="30"/>
      <c r="M96" s="50"/>
      <c r="N96" s="30"/>
      <c r="O96" s="30"/>
      <c r="P96" s="29" t="s">
        <v>2</v>
      </c>
      <c r="Q96" s="39">
        <f>C13</f>
        <v>0</v>
      </c>
      <c r="R96" s="33" t="s">
        <v>17</v>
      </c>
      <c r="S96" s="20">
        <f>Data!$B$23*C15</f>
        <v>0</v>
      </c>
    </row>
    <row r="97" spans="1:19" ht="15.75" thickBot="1" x14ac:dyDescent="0.3">
      <c r="F97" s="29" t="s">
        <v>5</v>
      </c>
      <c r="G97" s="20">
        <f>E14</f>
        <v>230</v>
      </c>
      <c r="H97" s="33" t="s">
        <v>17</v>
      </c>
      <c r="I97" s="20">
        <f>Data!$A$27</f>
        <v>1000</v>
      </c>
      <c r="K97" s="53"/>
      <c r="L97" s="54" t="s">
        <v>24</v>
      </c>
      <c r="M97" s="55"/>
      <c r="N97" s="55" t="s">
        <v>101</v>
      </c>
      <c r="O97" s="30"/>
      <c r="P97" s="29" t="s">
        <v>4</v>
      </c>
      <c r="Q97" s="39">
        <f>D13</f>
        <v>0</v>
      </c>
      <c r="R97" s="33" t="s">
        <v>17</v>
      </c>
      <c r="S97" s="20">
        <f>Data!$B$23*D15</f>
        <v>0</v>
      </c>
    </row>
    <row r="98" spans="1:19" ht="15.75" thickTop="1" x14ac:dyDescent="0.25">
      <c r="A98" s="8" t="s">
        <v>15</v>
      </c>
      <c r="B98" s="66" t="s">
        <v>55</v>
      </c>
      <c r="C98" s="66"/>
      <c r="D98">
        <f>SUMPRODUCT(B13:F13,Data!$B$33:$F$33)/E19</f>
        <v>6</v>
      </c>
      <c r="F98" s="29" t="s">
        <v>6</v>
      </c>
      <c r="G98" s="20">
        <f>F14</f>
        <v>540</v>
      </c>
      <c r="H98" s="33" t="s">
        <v>17</v>
      </c>
      <c r="I98" s="20">
        <f>Data!$A$27</f>
        <v>1000</v>
      </c>
      <c r="K98" s="10" t="s">
        <v>1</v>
      </c>
      <c r="L98" s="39">
        <f>B13</f>
        <v>155</v>
      </c>
      <c r="M98" s="42" t="s">
        <v>21</v>
      </c>
      <c r="N98" s="39">
        <f>Data!$A$45*B15</f>
        <v>20</v>
      </c>
      <c r="O98" s="30"/>
      <c r="P98" s="29" t="s">
        <v>5</v>
      </c>
      <c r="Q98" s="39">
        <f>E13</f>
        <v>230</v>
      </c>
      <c r="R98" s="33" t="s">
        <v>17</v>
      </c>
      <c r="S98" s="32">
        <f>Data!$B$23*E15</f>
        <v>250</v>
      </c>
    </row>
    <row r="99" spans="1:19" x14ac:dyDescent="0.25">
      <c r="A99" s="10" t="s">
        <v>53</v>
      </c>
      <c r="B99" s="20">
        <f>SUMPRODUCT(B13:F13,Data!$B$33:$F$33)-(Data!$C$35*E19)</f>
        <v>0</v>
      </c>
      <c r="C99" s="33" t="s">
        <v>17</v>
      </c>
      <c r="D99" s="20">
        <v>0</v>
      </c>
      <c r="K99" s="10" t="s">
        <v>2</v>
      </c>
      <c r="L99" s="39">
        <f>C13</f>
        <v>0</v>
      </c>
      <c r="M99" s="42" t="s">
        <v>21</v>
      </c>
      <c r="N99" s="39">
        <f>Data!$A$45*C15</f>
        <v>0</v>
      </c>
      <c r="O99" s="30"/>
      <c r="P99" s="29" t="s">
        <v>6</v>
      </c>
      <c r="Q99" s="39">
        <f>F13</f>
        <v>20</v>
      </c>
      <c r="R99" s="33" t="s">
        <v>17</v>
      </c>
      <c r="S99" s="20">
        <f>Data!$B$23*F15</f>
        <v>250</v>
      </c>
    </row>
    <row r="100" spans="1:19" x14ac:dyDescent="0.25">
      <c r="A100" s="10" t="s">
        <v>54</v>
      </c>
      <c r="B100" s="20">
        <f>SUMPRODUCT(B13:F13,Data!$B$33:$F$33)-(Data!$C$36*E19)</f>
        <v>1215</v>
      </c>
      <c r="C100" s="33" t="s">
        <v>21</v>
      </c>
      <c r="D100" s="20">
        <v>0</v>
      </c>
      <c r="F100" s="8" t="s">
        <v>59</v>
      </c>
      <c r="K100" s="10" t="s">
        <v>4</v>
      </c>
      <c r="L100" s="39">
        <f>D13</f>
        <v>0</v>
      </c>
      <c r="M100" s="42" t="s">
        <v>21</v>
      </c>
      <c r="N100" s="39">
        <f>Data!$A$45*D15</f>
        <v>0</v>
      </c>
      <c r="O100" s="30"/>
      <c r="P100" s="43"/>
      <c r="Q100" s="30"/>
      <c r="R100" s="30"/>
      <c r="S100" s="30"/>
    </row>
    <row r="101" spans="1:19" x14ac:dyDescent="0.25">
      <c r="F101" s="29" t="s">
        <v>1</v>
      </c>
      <c r="G101" s="20">
        <f>SUM(P8+B12-B13-B14)</f>
        <v>2.8421709430404007E-14</v>
      </c>
      <c r="H101" s="33" t="s">
        <v>19</v>
      </c>
      <c r="I101" s="20">
        <v>0</v>
      </c>
      <c r="K101" s="10" t="s">
        <v>5</v>
      </c>
      <c r="L101" s="39">
        <f>E13</f>
        <v>230</v>
      </c>
      <c r="M101" s="42" t="s">
        <v>21</v>
      </c>
      <c r="N101" s="39">
        <f>Data!$A$45*E15</f>
        <v>20</v>
      </c>
      <c r="O101" s="30"/>
      <c r="P101" s="49"/>
      <c r="Q101" s="30"/>
      <c r="R101" s="50"/>
      <c r="S101" s="30"/>
    </row>
    <row r="102" spans="1:19" x14ac:dyDescent="0.25">
      <c r="A102" s="38" t="s">
        <v>45</v>
      </c>
      <c r="F102" s="29" t="s">
        <v>2</v>
      </c>
      <c r="G102" s="20">
        <f>SUM(Q8+C12-C13-C14)</f>
        <v>0</v>
      </c>
      <c r="H102" s="33" t="s">
        <v>19</v>
      </c>
      <c r="I102" s="20">
        <v>0</v>
      </c>
      <c r="K102" s="10" t="s">
        <v>6</v>
      </c>
      <c r="L102" s="39">
        <f>F13</f>
        <v>20</v>
      </c>
      <c r="M102" s="42" t="s">
        <v>21</v>
      </c>
      <c r="N102" s="39">
        <f>Data!$A$45*F15</f>
        <v>20</v>
      </c>
      <c r="O102" s="30"/>
      <c r="P102" s="49"/>
      <c r="Q102" s="30"/>
      <c r="R102" s="50"/>
      <c r="S102" s="30"/>
    </row>
    <row r="103" spans="1:19" ht="15.75" thickBot="1" x14ac:dyDescent="0.3">
      <c r="B103" s="28" t="s">
        <v>56</v>
      </c>
      <c r="C103" s="65" t="s">
        <v>57</v>
      </c>
      <c r="D103" s="65"/>
      <c r="F103" s="29" t="s">
        <v>4</v>
      </c>
      <c r="G103" s="20">
        <f>SUM(R8+D12-D13-D14)</f>
        <v>0</v>
      </c>
      <c r="H103" s="33" t="s">
        <v>19</v>
      </c>
      <c r="I103" s="20">
        <v>0</v>
      </c>
      <c r="K103" s="8" t="s">
        <v>104</v>
      </c>
      <c r="L103" s="52"/>
      <c r="M103" s="56"/>
      <c r="N103" s="56"/>
      <c r="O103" s="30"/>
      <c r="P103" s="49"/>
      <c r="Q103" s="30"/>
      <c r="R103" s="50"/>
      <c r="S103" s="30"/>
    </row>
    <row r="104" spans="1:19" ht="16.5" thickTop="1" thickBot="1" x14ac:dyDescent="0.3">
      <c r="B104" s="20">
        <f>SUM(B13:F13)</f>
        <v>405</v>
      </c>
      <c r="C104" s="33" t="s">
        <v>19</v>
      </c>
      <c r="D104" s="20">
        <f>E19</f>
        <v>405</v>
      </c>
      <c r="F104" s="29" t="s">
        <v>5</v>
      </c>
      <c r="G104" s="20">
        <f>SUM(S8+E12-E13-E14)</f>
        <v>0</v>
      </c>
      <c r="H104" s="33" t="s">
        <v>19</v>
      </c>
      <c r="I104" s="20">
        <v>0</v>
      </c>
      <c r="K104" s="30"/>
      <c r="L104" s="28" t="s">
        <v>108</v>
      </c>
      <c r="M104" s="65" t="s">
        <v>101</v>
      </c>
      <c r="N104" s="65"/>
      <c r="O104" s="30"/>
      <c r="P104" s="49"/>
      <c r="Q104" s="30"/>
      <c r="R104" s="50"/>
      <c r="S104" s="30"/>
    </row>
    <row r="105" spans="1:19" ht="15.75" thickTop="1" x14ac:dyDescent="0.25">
      <c r="F105" s="29" t="s">
        <v>6</v>
      </c>
      <c r="G105" s="20">
        <f>SUM(T8+F12-F13-F14)</f>
        <v>0</v>
      </c>
      <c r="H105" s="33" t="s">
        <v>19</v>
      </c>
      <c r="I105" s="20">
        <v>0</v>
      </c>
      <c r="K105" s="30"/>
      <c r="L105" s="20">
        <f>F15</f>
        <v>1</v>
      </c>
      <c r="M105" s="33" t="s">
        <v>21</v>
      </c>
      <c r="N105" s="20">
        <f>(B15+C15)/2</f>
        <v>0.5</v>
      </c>
      <c r="O105" s="30"/>
      <c r="P105" s="49"/>
      <c r="Q105" s="30"/>
      <c r="R105" s="50"/>
      <c r="S105" s="30"/>
    </row>
    <row r="107" spans="1:19" ht="18.75" x14ac:dyDescent="0.3">
      <c r="A107" s="9" t="s">
        <v>11</v>
      </c>
      <c r="K107" s="47"/>
      <c r="L107" s="30"/>
      <c r="M107" s="30"/>
      <c r="N107" s="30"/>
      <c r="O107" s="30"/>
      <c r="P107" s="30"/>
      <c r="Q107" s="30"/>
      <c r="R107" s="30"/>
      <c r="S107" s="30"/>
    </row>
    <row r="108" spans="1:19" ht="15.75" x14ac:dyDescent="0.25">
      <c r="A108" s="7" t="s">
        <v>30</v>
      </c>
      <c r="F108" s="7" t="s">
        <v>32</v>
      </c>
      <c r="K108" s="7" t="s">
        <v>116</v>
      </c>
      <c r="L108" s="30"/>
      <c r="M108" s="30"/>
      <c r="N108" s="30"/>
      <c r="O108" s="30"/>
      <c r="P108" s="48"/>
      <c r="Q108" s="30"/>
      <c r="R108" s="30"/>
      <c r="S108" s="30"/>
    </row>
    <row r="109" spans="1:19" x14ac:dyDescent="0.25">
      <c r="A109" s="8" t="s">
        <v>31</v>
      </c>
      <c r="F109" s="8" t="s">
        <v>46</v>
      </c>
      <c r="K109" s="8" t="s">
        <v>97</v>
      </c>
      <c r="L109" s="30"/>
      <c r="M109" s="30"/>
      <c r="N109" s="30"/>
      <c r="O109" s="30"/>
      <c r="P109" s="8" t="s">
        <v>109</v>
      </c>
      <c r="Q109" s="30"/>
      <c r="R109" s="30"/>
      <c r="S109" s="30"/>
    </row>
    <row r="110" spans="1:19" ht="15.75" thickBot="1" x14ac:dyDescent="0.3">
      <c r="A110" s="13"/>
      <c r="B110" s="12" t="s">
        <v>49</v>
      </c>
      <c r="C110" s="12"/>
      <c r="D110" s="34" t="s">
        <v>50</v>
      </c>
      <c r="F110" s="29" t="s">
        <v>1</v>
      </c>
      <c r="G110" s="20">
        <f>I14</f>
        <v>19.629629999999999</v>
      </c>
      <c r="H110" s="33" t="s">
        <v>17</v>
      </c>
      <c r="I110" s="20">
        <f>Data!$A$27</f>
        <v>1000</v>
      </c>
      <c r="K110" s="41"/>
      <c r="L110" s="12" t="s">
        <v>49</v>
      </c>
      <c r="M110" s="12"/>
      <c r="N110" s="34" t="s">
        <v>50</v>
      </c>
      <c r="O110" s="30"/>
      <c r="P110" s="53"/>
      <c r="Q110" s="54" t="s">
        <v>24</v>
      </c>
      <c r="R110" s="65" t="s">
        <v>101</v>
      </c>
      <c r="S110" s="65"/>
    </row>
    <row r="111" spans="1:19" ht="15.75" thickTop="1" x14ac:dyDescent="0.25">
      <c r="A111" s="10" t="s">
        <v>47</v>
      </c>
      <c r="B111" s="20">
        <f>SUM(I13:J13)</f>
        <v>155</v>
      </c>
      <c r="C111" s="33" t="s">
        <v>17</v>
      </c>
      <c r="D111" s="20">
        <f>Data!$B$22</f>
        <v>200</v>
      </c>
      <c r="F111" s="29" t="s">
        <v>2</v>
      </c>
      <c r="G111" s="20">
        <f>J14</f>
        <v>70.370369999999994</v>
      </c>
      <c r="H111" s="33" t="s">
        <v>17</v>
      </c>
      <c r="I111" s="20">
        <f>Data!$A$27</f>
        <v>1000</v>
      </c>
      <c r="K111" s="40"/>
      <c r="L111" s="20">
        <f>SUM(I15:M15)</f>
        <v>3</v>
      </c>
      <c r="M111" s="33" t="s">
        <v>17</v>
      </c>
      <c r="N111" s="20">
        <f>Data!$A$42</f>
        <v>3</v>
      </c>
      <c r="O111" s="30"/>
      <c r="P111" s="29" t="s">
        <v>1</v>
      </c>
      <c r="Q111" s="39">
        <f>I13</f>
        <v>155</v>
      </c>
      <c r="R111" s="33" t="s">
        <v>17</v>
      </c>
      <c r="S111" s="20">
        <f>Data!$B$23*I15</f>
        <v>250</v>
      </c>
    </row>
    <row r="112" spans="1:19" x14ac:dyDescent="0.25">
      <c r="A112" s="10" t="s">
        <v>48</v>
      </c>
      <c r="B112" s="20">
        <f>SUM(K13:M13)</f>
        <v>250</v>
      </c>
      <c r="C112" s="33" t="s">
        <v>17</v>
      </c>
      <c r="D112" s="20">
        <f>Data!$B$23</f>
        <v>250</v>
      </c>
      <c r="F112" s="29" t="s">
        <v>4</v>
      </c>
      <c r="G112" s="20">
        <f>K14</f>
        <v>500</v>
      </c>
      <c r="H112" s="33" t="s">
        <v>17</v>
      </c>
      <c r="I112" s="20">
        <f>Data!$A$27</f>
        <v>1000</v>
      </c>
      <c r="K112" s="8" t="s">
        <v>100</v>
      </c>
      <c r="L112" s="30"/>
      <c r="M112" s="50"/>
      <c r="N112" s="30"/>
      <c r="O112" s="30"/>
      <c r="P112" s="29" t="s">
        <v>2</v>
      </c>
      <c r="Q112" s="39">
        <f>J13</f>
        <v>0</v>
      </c>
      <c r="R112" s="33" t="s">
        <v>17</v>
      </c>
      <c r="S112" s="20">
        <f>Data!$B$23*J15</f>
        <v>0</v>
      </c>
    </row>
    <row r="113" spans="1:24" ht="15.75" thickBot="1" x14ac:dyDescent="0.3">
      <c r="F113" s="29" t="s">
        <v>5</v>
      </c>
      <c r="G113" s="20">
        <f>L14</f>
        <v>0</v>
      </c>
      <c r="H113" s="33" t="s">
        <v>17</v>
      </c>
      <c r="I113" s="20">
        <f>Data!$A$27</f>
        <v>1000</v>
      </c>
      <c r="K113" s="53"/>
      <c r="L113" s="54" t="s">
        <v>24</v>
      </c>
      <c r="M113" s="55"/>
      <c r="N113" s="55" t="s">
        <v>101</v>
      </c>
      <c r="O113" s="30"/>
      <c r="P113" s="29" t="s">
        <v>4</v>
      </c>
      <c r="Q113" s="39">
        <f>K13</f>
        <v>0</v>
      </c>
      <c r="R113" s="33" t="s">
        <v>17</v>
      </c>
      <c r="S113" s="20">
        <f>Data!$B$23*K15</f>
        <v>0</v>
      </c>
    </row>
    <row r="114" spans="1:24" ht="15.75" thickTop="1" x14ac:dyDescent="0.25">
      <c r="A114" s="8" t="s">
        <v>15</v>
      </c>
      <c r="B114" s="66" t="s">
        <v>55</v>
      </c>
      <c r="C114" s="66"/>
      <c r="D114">
        <f>SUMPRODUCT(I13:M13,Data!$B$33:$F$33)/F19</f>
        <v>6</v>
      </c>
      <c r="F114" s="29" t="s">
        <v>6</v>
      </c>
      <c r="G114" s="20">
        <f>M14</f>
        <v>520</v>
      </c>
      <c r="H114" s="33" t="s">
        <v>17</v>
      </c>
      <c r="I114" s="20">
        <f>Data!$A$27</f>
        <v>1000</v>
      </c>
      <c r="K114" s="10" t="s">
        <v>1</v>
      </c>
      <c r="L114" s="39">
        <f>I13</f>
        <v>155</v>
      </c>
      <c r="M114" s="42" t="s">
        <v>21</v>
      </c>
      <c r="N114" s="39">
        <f>Data!$A$45*I15</f>
        <v>20</v>
      </c>
      <c r="O114" s="30"/>
      <c r="P114" s="29" t="s">
        <v>5</v>
      </c>
      <c r="Q114" s="39">
        <f>L13</f>
        <v>230</v>
      </c>
      <c r="R114" s="33" t="s">
        <v>17</v>
      </c>
      <c r="S114" s="32">
        <f>Data!$B$23*L15</f>
        <v>250</v>
      </c>
    </row>
    <row r="115" spans="1:24" x14ac:dyDescent="0.25">
      <c r="A115" s="10" t="s">
        <v>53</v>
      </c>
      <c r="B115" s="20">
        <f>SUMPRODUCT(I13:M13,Data!$B$33:$F$33)-(Data!$C$35*F19)</f>
        <v>0</v>
      </c>
      <c r="C115" s="33" t="s">
        <v>17</v>
      </c>
      <c r="D115" s="20">
        <v>0</v>
      </c>
      <c r="K115" s="10" t="s">
        <v>2</v>
      </c>
      <c r="L115" s="39">
        <f>J13</f>
        <v>0</v>
      </c>
      <c r="M115" s="42" t="s">
        <v>21</v>
      </c>
      <c r="N115" s="39">
        <f>Data!$A$45*J15</f>
        <v>0</v>
      </c>
      <c r="O115" s="30"/>
      <c r="P115" s="29" t="s">
        <v>6</v>
      </c>
      <c r="Q115" s="39">
        <f>M13</f>
        <v>20</v>
      </c>
      <c r="R115" s="33" t="s">
        <v>17</v>
      </c>
      <c r="S115" s="20">
        <f>Data!$B$23*M15</f>
        <v>250</v>
      </c>
    </row>
    <row r="116" spans="1:24" x14ac:dyDescent="0.25">
      <c r="A116" s="10" t="s">
        <v>54</v>
      </c>
      <c r="B116" s="20">
        <f>SUMPRODUCT(I13:M13,Data!$B$33:$F$33)-(Data!$C$36*F19)</f>
        <v>1215</v>
      </c>
      <c r="C116" s="33" t="s">
        <v>21</v>
      </c>
      <c r="D116" s="20">
        <v>0</v>
      </c>
      <c r="F116" s="8" t="s">
        <v>59</v>
      </c>
      <c r="K116" s="10" t="s">
        <v>4</v>
      </c>
      <c r="L116" s="39">
        <f>K13</f>
        <v>0</v>
      </c>
      <c r="M116" s="42" t="s">
        <v>21</v>
      </c>
      <c r="N116" s="39">
        <f>Data!$A$45*K15</f>
        <v>0</v>
      </c>
      <c r="O116" s="30"/>
      <c r="P116" s="43"/>
      <c r="Q116" s="30"/>
      <c r="R116" s="30"/>
      <c r="S116" s="30"/>
    </row>
    <row r="117" spans="1:24" x14ac:dyDescent="0.25">
      <c r="F117" s="29" t="s">
        <v>1</v>
      </c>
      <c r="G117" s="20">
        <f>SUM(B14+I12-I13-I14)</f>
        <v>-7.1054273576010019E-15</v>
      </c>
      <c r="H117" s="33" t="s">
        <v>19</v>
      </c>
      <c r="I117" s="20">
        <v>0</v>
      </c>
      <c r="K117" s="10" t="s">
        <v>5</v>
      </c>
      <c r="L117" s="39">
        <f>L13</f>
        <v>230</v>
      </c>
      <c r="M117" s="42" t="s">
        <v>21</v>
      </c>
      <c r="N117" s="39">
        <f>Data!$A$45*L15</f>
        <v>20</v>
      </c>
      <c r="O117" s="30"/>
      <c r="P117" s="49"/>
      <c r="Q117" s="30"/>
      <c r="R117" s="50"/>
      <c r="S117" s="30"/>
    </row>
    <row r="118" spans="1:24" x14ac:dyDescent="0.25">
      <c r="A118" s="38" t="s">
        <v>45</v>
      </c>
      <c r="F118" s="29" t="s">
        <v>2</v>
      </c>
      <c r="G118" s="20">
        <f>SUM(C14+J12-J13-J14)</f>
        <v>0</v>
      </c>
      <c r="H118" s="33" t="s">
        <v>19</v>
      </c>
      <c r="I118" s="20">
        <v>0</v>
      </c>
      <c r="K118" s="10" t="s">
        <v>6</v>
      </c>
      <c r="L118" s="39">
        <f>M13</f>
        <v>20</v>
      </c>
      <c r="M118" s="42" t="s">
        <v>21</v>
      </c>
      <c r="N118" s="39">
        <f>Data!$A$45*M15</f>
        <v>20</v>
      </c>
      <c r="O118" s="30"/>
      <c r="P118" s="49"/>
      <c r="Q118" s="30"/>
      <c r="R118" s="50"/>
      <c r="S118" s="30"/>
    </row>
    <row r="119" spans="1:24" ht="15.75" thickBot="1" x14ac:dyDescent="0.3">
      <c r="B119" s="28" t="s">
        <v>56</v>
      </c>
      <c r="C119" s="65" t="s">
        <v>57</v>
      </c>
      <c r="D119" s="65"/>
      <c r="F119" s="29" t="s">
        <v>4</v>
      </c>
      <c r="G119" s="20">
        <f>SUM(D14+K12-K13-K14)</f>
        <v>0</v>
      </c>
      <c r="H119" s="33" t="s">
        <v>19</v>
      </c>
      <c r="I119" s="20">
        <v>0</v>
      </c>
      <c r="K119" s="8" t="s">
        <v>104</v>
      </c>
      <c r="L119" s="52"/>
      <c r="M119" s="56"/>
      <c r="N119" s="56"/>
      <c r="O119" s="30"/>
      <c r="P119" s="49"/>
      <c r="Q119" s="30"/>
      <c r="R119" s="50"/>
      <c r="S119" s="30"/>
    </row>
    <row r="120" spans="1:24" ht="16.5" thickTop="1" thickBot="1" x14ac:dyDescent="0.3">
      <c r="B120" s="20">
        <f>SUM(I13:M13)</f>
        <v>405</v>
      </c>
      <c r="C120" s="33" t="s">
        <v>19</v>
      </c>
      <c r="D120" s="20">
        <f>F19</f>
        <v>405</v>
      </c>
      <c r="F120" s="29" t="s">
        <v>5</v>
      </c>
      <c r="G120" s="20">
        <f>SUM(E14+L12-L13-L14)</f>
        <v>0</v>
      </c>
      <c r="H120" s="33" t="s">
        <v>19</v>
      </c>
      <c r="I120" s="20">
        <v>0</v>
      </c>
      <c r="K120" s="30"/>
      <c r="L120" s="28" t="s">
        <v>108</v>
      </c>
      <c r="M120" s="65" t="s">
        <v>101</v>
      </c>
      <c r="N120" s="65"/>
      <c r="O120" s="30"/>
      <c r="P120" s="49"/>
      <c r="Q120" s="30"/>
      <c r="R120" s="50"/>
      <c r="S120" s="30"/>
    </row>
    <row r="121" spans="1:24" ht="15.75" thickTop="1" x14ac:dyDescent="0.25">
      <c r="F121" s="29" t="s">
        <v>6</v>
      </c>
      <c r="G121" s="20">
        <f>SUM(F14+M12-M13-M14)</f>
        <v>0</v>
      </c>
      <c r="H121" s="33" t="s">
        <v>19</v>
      </c>
      <c r="I121" s="20">
        <v>0</v>
      </c>
      <c r="K121" s="30"/>
      <c r="L121" s="20">
        <f>M15</f>
        <v>1</v>
      </c>
      <c r="M121" s="33" t="s">
        <v>21</v>
      </c>
      <c r="N121" s="20">
        <f>(I15+J15)/2</f>
        <v>0.5</v>
      </c>
      <c r="O121" s="30"/>
      <c r="P121" s="49"/>
      <c r="Q121" s="30"/>
      <c r="R121" s="50"/>
      <c r="S121" s="30"/>
    </row>
    <row r="123" spans="1:24" ht="18.75" x14ac:dyDescent="0.3">
      <c r="A123" s="9" t="s">
        <v>12</v>
      </c>
      <c r="K123" s="47"/>
      <c r="L123" s="30"/>
      <c r="M123" s="30"/>
      <c r="N123" s="30"/>
      <c r="O123" s="30"/>
      <c r="P123" s="30"/>
      <c r="Q123" s="30"/>
      <c r="R123" s="30"/>
      <c r="S123" s="30"/>
    </row>
    <row r="124" spans="1:24" ht="15.75" x14ac:dyDescent="0.25">
      <c r="A124" s="7" t="s">
        <v>30</v>
      </c>
      <c r="F124" s="7" t="s">
        <v>32</v>
      </c>
      <c r="K124" s="7" t="s">
        <v>116</v>
      </c>
      <c r="L124" s="30"/>
      <c r="M124" s="30"/>
      <c r="N124" s="30"/>
      <c r="O124" s="30"/>
      <c r="P124" s="48"/>
      <c r="Q124" s="30"/>
      <c r="R124" s="30"/>
      <c r="S124" s="30"/>
    </row>
    <row r="125" spans="1:24" x14ac:dyDescent="0.25">
      <c r="A125" s="8" t="s">
        <v>31</v>
      </c>
      <c r="F125" s="8" t="s">
        <v>46</v>
      </c>
      <c r="K125" s="8" t="s">
        <v>97</v>
      </c>
      <c r="L125" s="30"/>
      <c r="M125" s="30"/>
      <c r="N125" s="30"/>
      <c r="O125" s="30"/>
      <c r="P125" s="8" t="s">
        <v>109</v>
      </c>
      <c r="Q125" s="30"/>
      <c r="R125" s="30"/>
      <c r="S125" s="30"/>
      <c r="U125" s="8" t="s">
        <v>96</v>
      </c>
    </row>
    <row r="126" spans="1:24" ht="15.75" thickBot="1" x14ac:dyDescent="0.3">
      <c r="A126" s="13"/>
      <c r="B126" s="12" t="s">
        <v>49</v>
      </c>
      <c r="C126" s="12"/>
      <c r="D126" s="34" t="s">
        <v>50</v>
      </c>
      <c r="F126" s="29" t="s">
        <v>1</v>
      </c>
      <c r="G126" s="20">
        <f>P14</f>
        <v>500</v>
      </c>
      <c r="H126" s="33" t="s">
        <v>17</v>
      </c>
      <c r="I126" s="20">
        <f>Data!$A$27</f>
        <v>1000</v>
      </c>
      <c r="K126" s="41"/>
      <c r="L126" s="12" t="s">
        <v>49</v>
      </c>
      <c r="M126" s="12"/>
      <c r="N126" s="34" t="s">
        <v>50</v>
      </c>
      <c r="O126" s="30"/>
      <c r="P126" s="53"/>
      <c r="Q126" s="54" t="s">
        <v>24</v>
      </c>
      <c r="R126" s="65" t="s">
        <v>101</v>
      </c>
      <c r="S126" s="65"/>
      <c r="U126" s="14"/>
      <c r="V126" s="12" t="s">
        <v>68</v>
      </c>
      <c r="W126" s="12"/>
      <c r="X126" s="34" t="s">
        <v>69</v>
      </c>
    </row>
    <row r="127" spans="1:24" ht="15.75" thickTop="1" x14ac:dyDescent="0.25">
      <c r="A127" s="10" t="s">
        <v>47</v>
      </c>
      <c r="B127" s="20">
        <f>SUM(P13:Q13)</f>
        <v>200</v>
      </c>
      <c r="C127" s="33" t="s">
        <v>17</v>
      </c>
      <c r="D127" s="20">
        <f>Data!$B$22</f>
        <v>200</v>
      </c>
      <c r="F127" s="29" t="s">
        <v>2</v>
      </c>
      <c r="G127" s="20">
        <f>Q14</f>
        <v>500</v>
      </c>
      <c r="H127" s="33" t="s">
        <v>17</v>
      </c>
      <c r="I127" s="20">
        <f>Data!$A$27</f>
        <v>1000</v>
      </c>
      <c r="K127" s="40"/>
      <c r="L127" s="20">
        <f>SUM(P15:T15)</f>
        <v>3</v>
      </c>
      <c r="M127" s="33" t="s">
        <v>17</v>
      </c>
      <c r="N127" s="20">
        <f>Data!$A$42</f>
        <v>3</v>
      </c>
      <c r="O127" s="30"/>
      <c r="P127" s="29" t="s">
        <v>1</v>
      </c>
      <c r="Q127" s="39">
        <f>P13</f>
        <v>0</v>
      </c>
      <c r="R127" s="33" t="s">
        <v>17</v>
      </c>
      <c r="S127" s="20">
        <f>Data!$B$23*P15</f>
        <v>0</v>
      </c>
      <c r="U127" s="10" t="s">
        <v>1</v>
      </c>
      <c r="V127" s="20">
        <f>P14</f>
        <v>500</v>
      </c>
      <c r="W127" s="33" t="s">
        <v>19</v>
      </c>
      <c r="X127" s="20">
        <f>Data!$A$39</f>
        <v>500</v>
      </c>
    </row>
    <row r="128" spans="1:24" x14ac:dyDescent="0.25">
      <c r="A128" s="10" t="s">
        <v>48</v>
      </c>
      <c r="B128" s="20">
        <f>SUM(R13:T13)</f>
        <v>250</v>
      </c>
      <c r="C128" s="33" t="s">
        <v>17</v>
      </c>
      <c r="D128" s="20">
        <f>Data!$B$23</f>
        <v>250</v>
      </c>
      <c r="F128" s="29" t="s">
        <v>4</v>
      </c>
      <c r="G128" s="20">
        <f>R14</f>
        <v>500</v>
      </c>
      <c r="H128" s="33" t="s">
        <v>17</v>
      </c>
      <c r="I128" s="20">
        <f>Data!$A$27</f>
        <v>1000</v>
      </c>
      <c r="K128" s="8" t="s">
        <v>100</v>
      </c>
      <c r="L128" s="30"/>
      <c r="M128" s="50"/>
      <c r="N128" s="30"/>
      <c r="O128" s="30"/>
      <c r="P128" s="29" t="s">
        <v>2</v>
      </c>
      <c r="Q128" s="39">
        <f>Q13</f>
        <v>200</v>
      </c>
      <c r="R128" s="33" t="s">
        <v>17</v>
      </c>
      <c r="S128" s="20">
        <f>Data!$B$23*Q15</f>
        <v>250</v>
      </c>
      <c r="U128" s="10" t="s">
        <v>2</v>
      </c>
      <c r="V128" s="20">
        <f>Q14</f>
        <v>500</v>
      </c>
      <c r="W128" s="33" t="s">
        <v>19</v>
      </c>
      <c r="X128" s="20">
        <f>Data!$A$39</f>
        <v>500</v>
      </c>
    </row>
    <row r="129" spans="1:24" ht="15.75" thickBot="1" x14ac:dyDescent="0.3">
      <c r="F129" s="29" t="s">
        <v>5</v>
      </c>
      <c r="G129" s="20">
        <f>S14</f>
        <v>500</v>
      </c>
      <c r="H129" s="33" t="s">
        <v>17</v>
      </c>
      <c r="I129" s="20">
        <f>Data!$A$27</f>
        <v>1000</v>
      </c>
      <c r="K129" s="53"/>
      <c r="L129" s="54" t="s">
        <v>24</v>
      </c>
      <c r="M129" s="55"/>
      <c r="N129" s="55" t="s">
        <v>101</v>
      </c>
      <c r="O129" s="30"/>
      <c r="P129" s="29" t="s">
        <v>4</v>
      </c>
      <c r="Q129" s="39">
        <f>R13</f>
        <v>0</v>
      </c>
      <c r="R129" s="33" t="s">
        <v>17</v>
      </c>
      <c r="S129" s="20">
        <f>Data!$B$23*R15</f>
        <v>0</v>
      </c>
      <c r="U129" s="10" t="s">
        <v>4</v>
      </c>
      <c r="V129" s="20">
        <f>R14</f>
        <v>500</v>
      </c>
      <c r="W129" s="33" t="s">
        <v>19</v>
      </c>
      <c r="X129" s="20">
        <f>Data!$A$39</f>
        <v>500</v>
      </c>
    </row>
    <row r="130" spans="1:24" ht="15.75" thickTop="1" x14ac:dyDescent="0.25">
      <c r="A130" s="8" t="s">
        <v>15</v>
      </c>
      <c r="B130" s="66" t="s">
        <v>55</v>
      </c>
      <c r="C130" s="66"/>
      <c r="D130">
        <f>SUMPRODUCT(P13:T13,Data!$B$33:$F$33)/G19</f>
        <v>5.08</v>
      </c>
      <c r="F130" s="29" t="s">
        <v>6</v>
      </c>
      <c r="G130" s="20">
        <f>T14</f>
        <v>500</v>
      </c>
      <c r="H130" s="33" t="s">
        <v>17</v>
      </c>
      <c r="I130" s="20">
        <f>Data!$A$27</f>
        <v>1000</v>
      </c>
      <c r="K130" s="10" t="s">
        <v>1</v>
      </c>
      <c r="L130" s="39">
        <f>P13</f>
        <v>0</v>
      </c>
      <c r="M130" s="42" t="s">
        <v>21</v>
      </c>
      <c r="N130" s="39">
        <f>Data!$A$45*P15</f>
        <v>0</v>
      </c>
      <c r="O130" s="30"/>
      <c r="P130" s="29" t="s">
        <v>5</v>
      </c>
      <c r="Q130" s="39">
        <f>S13</f>
        <v>230</v>
      </c>
      <c r="R130" s="33" t="s">
        <v>17</v>
      </c>
      <c r="S130" s="32">
        <f>Data!$B$23*S15</f>
        <v>250</v>
      </c>
      <c r="U130" s="10" t="s">
        <v>5</v>
      </c>
      <c r="V130" s="20">
        <f>S14</f>
        <v>500</v>
      </c>
      <c r="W130" s="33" t="s">
        <v>19</v>
      </c>
      <c r="X130" s="20">
        <f>Data!$A$39</f>
        <v>500</v>
      </c>
    </row>
    <row r="131" spans="1:24" x14ac:dyDescent="0.25">
      <c r="A131" s="10" t="s">
        <v>53</v>
      </c>
      <c r="B131" s="20">
        <f>SUMPRODUCT(P13:T13,Data!$B$33:$F$33)-(Data!$C$35*G19)</f>
        <v>-414</v>
      </c>
      <c r="C131" s="33" t="s">
        <v>17</v>
      </c>
      <c r="D131" s="20">
        <v>0</v>
      </c>
      <c r="K131" s="10" t="s">
        <v>2</v>
      </c>
      <c r="L131" s="39">
        <f>Q13</f>
        <v>200</v>
      </c>
      <c r="M131" s="42" t="s">
        <v>21</v>
      </c>
      <c r="N131" s="39">
        <f>Data!$A$45*Q15</f>
        <v>20</v>
      </c>
      <c r="O131" s="30"/>
      <c r="P131" s="29" t="s">
        <v>6</v>
      </c>
      <c r="Q131" s="39">
        <f>T13</f>
        <v>20</v>
      </c>
      <c r="R131" s="33" t="s">
        <v>17</v>
      </c>
      <c r="S131" s="20">
        <f>Data!$B$23*T15</f>
        <v>250</v>
      </c>
      <c r="U131" s="10" t="s">
        <v>6</v>
      </c>
      <c r="V131" s="20">
        <f>T14</f>
        <v>500</v>
      </c>
      <c r="W131" s="33" t="s">
        <v>19</v>
      </c>
      <c r="X131" s="20">
        <f>Data!$A$39</f>
        <v>500</v>
      </c>
    </row>
    <row r="132" spans="1:24" x14ac:dyDescent="0.25">
      <c r="A132" s="10" t="s">
        <v>54</v>
      </c>
      <c r="B132" s="20">
        <f>SUMPRODUCT(P13:T13,Data!$B$33:$F$33)-(Data!$C$36*G19)</f>
        <v>936</v>
      </c>
      <c r="C132" s="33" t="s">
        <v>21</v>
      </c>
      <c r="D132" s="20">
        <v>0</v>
      </c>
      <c r="F132" s="8" t="s">
        <v>59</v>
      </c>
      <c r="K132" s="10" t="s">
        <v>4</v>
      </c>
      <c r="L132" s="39">
        <f>R13</f>
        <v>0</v>
      </c>
      <c r="M132" s="42" t="s">
        <v>21</v>
      </c>
      <c r="N132" s="39">
        <f>Data!$A$45*R15</f>
        <v>0</v>
      </c>
      <c r="O132" s="30"/>
      <c r="P132" s="43"/>
      <c r="Q132" s="30"/>
      <c r="R132" s="30"/>
      <c r="S132" s="30"/>
    </row>
    <row r="133" spans="1:24" x14ac:dyDescent="0.25">
      <c r="F133" s="29" t="s">
        <v>1</v>
      </c>
      <c r="G133" s="20">
        <f>SUM(I14+P12-P13-P14)</f>
        <v>0</v>
      </c>
      <c r="H133" s="33" t="s">
        <v>19</v>
      </c>
      <c r="I133" s="20">
        <v>0</v>
      </c>
      <c r="K133" s="10" t="s">
        <v>5</v>
      </c>
      <c r="L133" s="39">
        <f>S13</f>
        <v>230</v>
      </c>
      <c r="M133" s="42" t="s">
        <v>21</v>
      </c>
      <c r="N133" s="39">
        <f>Data!$A$45*S15</f>
        <v>20</v>
      </c>
      <c r="O133" s="30"/>
      <c r="P133" s="49"/>
      <c r="Q133" s="30"/>
      <c r="R133" s="50"/>
      <c r="S133" s="30"/>
    </row>
    <row r="134" spans="1:24" x14ac:dyDescent="0.25">
      <c r="A134" s="38" t="s">
        <v>45</v>
      </c>
      <c r="F134" s="29" t="s">
        <v>2</v>
      </c>
      <c r="G134" s="20">
        <f>SUM(J14+Q12-Q13-Q14)</f>
        <v>0</v>
      </c>
      <c r="H134" s="33" t="s">
        <v>19</v>
      </c>
      <c r="I134" s="20">
        <v>0</v>
      </c>
      <c r="K134" s="10" t="s">
        <v>6</v>
      </c>
      <c r="L134" s="39">
        <f>T13</f>
        <v>20</v>
      </c>
      <c r="M134" s="42" t="s">
        <v>21</v>
      </c>
      <c r="N134" s="39">
        <f>Data!$A$45*T15</f>
        <v>20</v>
      </c>
      <c r="O134" s="30"/>
      <c r="P134" s="49"/>
      <c r="Q134" s="30"/>
      <c r="R134" s="50"/>
      <c r="S134" s="30"/>
    </row>
    <row r="135" spans="1:24" ht="15.75" thickBot="1" x14ac:dyDescent="0.3">
      <c r="B135" s="28" t="s">
        <v>56</v>
      </c>
      <c r="C135" s="65" t="s">
        <v>57</v>
      </c>
      <c r="D135" s="65"/>
      <c r="F135" s="29" t="s">
        <v>4</v>
      </c>
      <c r="G135" s="20">
        <f>SUM(K14+R12-R13-R14)</f>
        <v>0</v>
      </c>
      <c r="H135" s="33" t="s">
        <v>19</v>
      </c>
      <c r="I135" s="20">
        <v>0</v>
      </c>
      <c r="K135" s="8" t="s">
        <v>104</v>
      </c>
      <c r="L135" s="52"/>
      <c r="M135" s="56"/>
      <c r="N135" s="56"/>
      <c r="O135" s="30"/>
      <c r="P135" s="49"/>
      <c r="Q135" s="30"/>
      <c r="R135" s="50"/>
      <c r="S135" s="30"/>
    </row>
    <row r="136" spans="1:24" ht="16.5" thickTop="1" thickBot="1" x14ac:dyDescent="0.3">
      <c r="B136" s="20">
        <f>SUM(P13:T13)</f>
        <v>450</v>
      </c>
      <c r="C136" s="33" t="s">
        <v>19</v>
      </c>
      <c r="D136" s="20">
        <f>G19</f>
        <v>450</v>
      </c>
      <c r="F136" s="29" t="s">
        <v>5</v>
      </c>
      <c r="G136" s="20">
        <f>SUM(L14+S12-S13-S14)</f>
        <v>0</v>
      </c>
      <c r="H136" s="33" t="s">
        <v>19</v>
      </c>
      <c r="I136" s="20">
        <v>0</v>
      </c>
      <c r="K136" s="30"/>
      <c r="L136" s="28" t="s">
        <v>108</v>
      </c>
      <c r="M136" s="65" t="s">
        <v>101</v>
      </c>
      <c r="N136" s="65"/>
      <c r="O136" s="30"/>
      <c r="P136" s="49"/>
      <c r="Q136" s="30"/>
      <c r="R136" s="50"/>
      <c r="S136" s="30"/>
    </row>
    <row r="137" spans="1:24" ht="15.75" thickTop="1" x14ac:dyDescent="0.25">
      <c r="F137" s="29" t="s">
        <v>6</v>
      </c>
      <c r="G137" s="20">
        <f>SUM(M14+T12-T13-T14)</f>
        <v>0</v>
      </c>
      <c r="H137" s="33" t="s">
        <v>19</v>
      </c>
      <c r="I137" s="20">
        <v>0</v>
      </c>
      <c r="K137" s="30"/>
      <c r="L137" s="20">
        <f>T15</f>
        <v>1</v>
      </c>
      <c r="M137" s="33" t="s">
        <v>21</v>
      </c>
      <c r="N137" s="20">
        <f>(P15+Q15)/2</f>
        <v>0.5</v>
      </c>
      <c r="O137" s="30"/>
      <c r="P137" s="49"/>
      <c r="Q137" s="30"/>
      <c r="R137" s="50"/>
      <c r="S137" s="30"/>
    </row>
    <row r="138" spans="1:24" x14ac:dyDescent="0.25">
      <c r="H138" s="19"/>
      <c r="I138" s="19"/>
    </row>
  </sheetData>
  <mergeCells count="39">
    <mergeCell ref="M136:N136"/>
    <mergeCell ref="B114:C114"/>
    <mergeCell ref="C119:D119"/>
    <mergeCell ref="M120:N120"/>
    <mergeCell ref="R126:S126"/>
    <mergeCell ref="B130:C130"/>
    <mergeCell ref="C135:D135"/>
    <mergeCell ref="R110:S110"/>
    <mergeCell ref="B66:C66"/>
    <mergeCell ref="C71:D71"/>
    <mergeCell ref="M72:N72"/>
    <mergeCell ref="R78:S78"/>
    <mergeCell ref="B82:C82"/>
    <mergeCell ref="C87:D87"/>
    <mergeCell ref="M88:N88"/>
    <mergeCell ref="R94:S94"/>
    <mergeCell ref="B98:C98"/>
    <mergeCell ref="C103:D103"/>
    <mergeCell ref="M104:N104"/>
    <mergeCell ref="R62:S62"/>
    <mergeCell ref="A37:D39"/>
    <mergeCell ref="F37:I39"/>
    <mergeCell ref="K37:N39"/>
    <mergeCell ref="F40:I40"/>
    <mergeCell ref="A41:D41"/>
    <mergeCell ref="F41:I41"/>
    <mergeCell ref="R46:S46"/>
    <mergeCell ref="B50:C50"/>
    <mergeCell ref="C55:D55"/>
    <mergeCell ref="M56:N56"/>
    <mergeCell ref="P37:S38"/>
    <mergeCell ref="F26:G26"/>
    <mergeCell ref="A32:D33"/>
    <mergeCell ref="F32:I35"/>
    <mergeCell ref="K32:N32"/>
    <mergeCell ref="P32:S33"/>
    <mergeCell ref="K34:N35"/>
    <mergeCell ref="A35:D36"/>
    <mergeCell ref="P34:S35"/>
  </mergeCells>
  <conditionalFormatting sqref="B9:F9 B15:F15 I9:M9 I15:M15 P15:T15 P9:T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ignoredErrors>
    <ignoredError sqref="B4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"/>
  <sheetViews>
    <sheetView topLeftCell="A16" workbookViewId="0">
      <selection activeCell="B47" sqref="B47"/>
    </sheetView>
  </sheetViews>
  <sheetFormatPr defaultRowHeight="15" x14ac:dyDescent="0.25"/>
  <cols>
    <col min="2" max="2" width="11.85546875" bestFit="1" customWidth="1"/>
    <col min="3" max="3" width="11.140625" bestFit="1" customWidth="1"/>
    <col min="4" max="4" width="11.5703125" customWidth="1"/>
    <col min="5" max="5" width="11.140625" customWidth="1"/>
    <col min="6" max="6" width="11" customWidth="1"/>
    <col min="7" max="7" width="12.5703125" customWidth="1"/>
    <col min="8" max="8" width="13.140625" customWidth="1"/>
  </cols>
  <sheetData>
    <row r="1" spans="1:20" ht="33.75" x14ac:dyDescent="0.5">
      <c r="A1" s="5" t="s">
        <v>90</v>
      </c>
    </row>
    <row r="2" spans="1:20" x14ac:dyDescent="0.25">
      <c r="A2" t="s">
        <v>92</v>
      </c>
    </row>
    <row r="4" spans="1:20" ht="28.5" x14ac:dyDescent="0.45">
      <c r="A4" s="6" t="s">
        <v>16</v>
      </c>
      <c r="D4" t="s">
        <v>38</v>
      </c>
      <c r="F4" s="19">
        <v>16</v>
      </c>
    </row>
    <row r="5" spans="1:20" ht="18.75" x14ac:dyDescent="0.3">
      <c r="A5" s="9" t="s">
        <v>26</v>
      </c>
      <c r="D5" t="s">
        <v>37</v>
      </c>
    </row>
    <row r="6" spans="1:20" ht="15.75" thickBot="1" x14ac:dyDescent="0.3">
      <c r="A6" s="13" t="s">
        <v>7</v>
      </c>
      <c r="B6" s="11" t="s">
        <v>1</v>
      </c>
      <c r="C6" s="12" t="s">
        <v>2</v>
      </c>
      <c r="D6" s="12" t="s">
        <v>4</v>
      </c>
      <c r="E6" s="12" t="s">
        <v>5</v>
      </c>
      <c r="F6" s="12" t="s">
        <v>6</v>
      </c>
      <c r="H6" s="43"/>
      <c r="I6" s="30"/>
      <c r="J6" s="30"/>
      <c r="K6" s="30"/>
      <c r="L6" s="30"/>
      <c r="M6" s="30"/>
      <c r="N6" s="30"/>
      <c r="O6" s="43"/>
      <c r="P6" s="30"/>
      <c r="Q6" s="30"/>
      <c r="R6" s="30"/>
      <c r="S6" s="30"/>
      <c r="T6" s="30"/>
    </row>
    <row r="7" spans="1:20" ht="15.75" thickTop="1" x14ac:dyDescent="0.25">
      <c r="A7" s="10" t="s">
        <v>23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0" x14ac:dyDescent="0.25">
      <c r="A8" s="10" t="s">
        <v>24</v>
      </c>
      <c r="B8" s="21">
        <v>200</v>
      </c>
      <c r="C8" s="21">
        <v>0</v>
      </c>
      <c r="D8" s="21">
        <v>250</v>
      </c>
      <c r="E8" s="21">
        <v>0</v>
      </c>
      <c r="F8" s="21">
        <v>0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20" x14ac:dyDescent="0.25">
      <c r="A9" s="10" t="s">
        <v>22</v>
      </c>
      <c r="B9" s="21">
        <v>300</v>
      </c>
      <c r="C9" s="21">
        <v>500</v>
      </c>
      <c r="D9" s="21">
        <v>250</v>
      </c>
      <c r="E9" s="21">
        <v>500</v>
      </c>
      <c r="F9" s="21">
        <v>500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0" x14ac:dyDescent="0.25"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ht="18.75" x14ac:dyDescent="0.3">
      <c r="A11" s="9" t="s">
        <v>27</v>
      </c>
      <c r="E11" t="s">
        <v>44</v>
      </c>
    </row>
    <row r="12" spans="1:20" ht="15.75" thickBot="1" x14ac:dyDescent="0.3">
      <c r="A12" s="14"/>
      <c r="B12" s="12" t="s">
        <v>7</v>
      </c>
      <c r="C12" s="30"/>
      <c r="D12" s="30"/>
      <c r="E12" s="30"/>
      <c r="F12" s="30"/>
      <c r="G12" s="30"/>
    </row>
    <row r="13" spans="1:20" ht="15.75" thickTop="1" x14ac:dyDescent="0.25">
      <c r="A13" s="10" t="s">
        <v>28</v>
      </c>
      <c r="B13" s="21">
        <v>450</v>
      </c>
      <c r="C13" s="30"/>
      <c r="D13" s="30"/>
      <c r="E13" s="30"/>
      <c r="F13" s="30"/>
      <c r="G13" s="30"/>
    </row>
    <row r="15" spans="1:20" ht="28.5" x14ac:dyDescent="0.45">
      <c r="A15" s="6" t="s">
        <v>29</v>
      </c>
      <c r="E15" t="s">
        <v>39</v>
      </c>
    </row>
    <row r="16" spans="1:20" ht="15.75" thickBot="1" x14ac:dyDescent="0.3">
      <c r="A16" s="13" t="s">
        <v>20</v>
      </c>
      <c r="B16" s="12" t="s">
        <v>7</v>
      </c>
      <c r="C16" s="30"/>
      <c r="D16" s="30"/>
      <c r="E16" s="30"/>
      <c r="F16" s="30"/>
      <c r="G16" s="30"/>
      <c r="H16" s="30"/>
    </row>
    <row r="17" spans="1:11" ht="15.75" thickTop="1" x14ac:dyDescent="0.25">
      <c r="A17" s="10" t="s">
        <v>23</v>
      </c>
      <c r="B17" s="3">
        <f>-(SUMPRODUCT(B7:F7,Data!$B12:$F12))</f>
        <v>0</v>
      </c>
      <c r="D17" t="s">
        <v>41</v>
      </c>
      <c r="E17" s="44"/>
      <c r="F17" s="44"/>
      <c r="G17" s="44"/>
      <c r="H17" s="44"/>
    </row>
    <row r="18" spans="1:11" x14ac:dyDescent="0.25">
      <c r="A18" s="10" t="s">
        <v>33</v>
      </c>
      <c r="B18" s="3">
        <f>-SUM(B9:F9)*Data!$A$29</f>
        <v>-10250</v>
      </c>
      <c r="D18" t="s">
        <v>42</v>
      </c>
      <c r="E18" s="44"/>
      <c r="F18" s="44"/>
      <c r="G18" s="44"/>
      <c r="H18" s="44"/>
    </row>
    <row r="19" spans="1:11" ht="15.75" thickBot="1" x14ac:dyDescent="0.3">
      <c r="A19" s="14" t="s">
        <v>18</v>
      </c>
      <c r="B19" s="16">
        <f>B13*Data!$A$19</f>
        <v>67500</v>
      </c>
      <c r="D19" t="s">
        <v>43</v>
      </c>
      <c r="E19" s="44"/>
      <c r="F19" s="44"/>
      <c r="G19" s="44"/>
      <c r="H19" s="44"/>
    </row>
    <row r="20" spans="1:11" ht="15.75" thickTop="1" x14ac:dyDescent="0.25">
      <c r="A20" s="45" t="s">
        <v>91</v>
      </c>
      <c r="B20" s="46">
        <f>SUM(B17:B19)</f>
        <v>57250</v>
      </c>
      <c r="C20" s="30"/>
      <c r="D20" s="30"/>
      <c r="E20" s="30"/>
      <c r="F20" s="68"/>
      <c r="G20" s="68"/>
      <c r="H20" s="44"/>
    </row>
    <row r="22" spans="1:11" ht="28.5" x14ac:dyDescent="0.45">
      <c r="A22" s="6" t="s">
        <v>51</v>
      </c>
      <c r="E22" t="s">
        <v>52</v>
      </c>
      <c r="H22" s="19">
        <v>15</v>
      </c>
    </row>
    <row r="23" spans="1:11" ht="18.75" x14ac:dyDescent="0.3">
      <c r="A23" s="9" t="s">
        <v>40</v>
      </c>
    </row>
    <row r="24" spans="1:11" ht="15.75" x14ac:dyDescent="0.25">
      <c r="A24" s="7" t="s">
        <v>30</v>
      </c>
      <c r="F24" s="7" t="s">
        <v>32</v>
      </c>
      <c r="K24" s="7"/>
    </row>
    <row r="25" spans="1:11" ht="14.45" customHeight="1" x14ac:dyDescent="0.25">
      <c r="A25" s="8" t="s">
        <v>31</v>
      </c>
      <c r="F25" s="8" t="s">
        <v>46</v>
      </c>
      <c r="G25" s="27"/>
      <c r="H25" s="27"/>
    </row>
    <row r="26" spans="1:11" ht="14.45" customHeight="1" x14ac:dyDescent="0.25">
      <c r="A26" s="62" t="s">
        <v>65</v>
      </c>
      <c r="B26" s="62"/>
      <c r="C26" s="62"/>
      <c r="D26" s="62"/>
      <c r="E26" s="25"/>
      <c r="F26" s="63" t="s">
        <v>58</v>
      </c>
      <c r="G26" s="63"/>
      <c r="H26" s="63"/>
      <c r="I26" s="63"/>
    </row>
    <row r="27" spans="1:11" x14ac:dyDescent="0.25">
      <c r="A27" s="62"/>
      <c r="B27" s="62"/>
      <c r="C27" s="62"/>
      <c r="D27" s="62"/>
      <c r="E27" s="25"/>
      <c r="F27" s="63"/>
      <c r="G27" s="63"/>
      <c r="H27" s="63"/>
      <c r="I27" s="63"/>
    </row>
    <row r="28" spans="1:11" x14ac:dyDescent="0.25">
      <c r="A28" s="8" t="s">
        <v>15</v>
      </c>
      <c r="F28" s="63"/>
      <c r="G28" s="63"/>
      <c r="H28" s="63"/>
      <c r="I28" s="63"/>
    </row>
    <row r="29" spans="1:11" ht="14.45" customHeight="1" x14ac:dyDescent="0.25">
      <c r="A29" s="62" t="s">
        <v>66</v>
      </c>
      <c r="B29" s="62"/>
      <c r="C29" s="62"/>
      <c r="D29" s="62"/>
      <c r="E29" s="25"/>
      <c r="F29" s="63"/>
      <c r="G29" s="63"/>
      <c r="H29" s="63"/>
      <c r="I29" s="63"/>
    </row>
    <row r="30" spans="1:11" x14ac:dyDescent="0.25">
      <c r="A30" s="62"/>
      <c r="B30" s="62"/>
      <c r="C30" s="62"/>
      <c r="D30" s="62"/>
      <c r="E30" s="25"/>
      <c r="F30" s="8" t="s">
        <v>59</v>
      </c>
      <c r="G30" s="27"/>
      <c r="H30" s="27"/>
      <c r="I30" s="27"/>
    </row>
    <row r="31" spans="1:11" ht="14.45" customHeight="1" x14ac:dyDescent="0.25">
      <c r="A31" s="62" t="s">
        <v>64</v>
      </c>
      <c r="B31" s="62"/>
      <c r="C31" s="62"/>
      <c r="D31" s="62"/>
      <c r="E31" s="25"/>
      <c r="F31" s="63" t="s">
        <v>60</v>
      </c>
      <c r="G31" s="63"/>
      <c r="H31" s="63"/>
      <c r="I31" s="63"/>
    </row>
    <row r="32" spans="1:11" ht="14.45" customHeight="1" x14ac:dyDescent="0.25">
      <c r="A32" s="62"/>
      <c r="B32" s="62"/>
      <c r="C32" s="62"/>
      <c r="D32" s="62"/>
      <c r="E32" s="25"/>
      <c r="F32" s="63"/>
      <c r="G32" s="63"/>
      <c r="H32" s="63"/>
      <c r="I32" s="63"/>
    </row>
    <row r="33" spans="1:19" x14ac:dyDescent="0.25">
      <c r="A33" s="62"/>
      <c r="B33" s="62"/>
      <c r="C33" s="62"/>
      <c r="D33" s="62"/>
      <c r="E33" s="25"/>
      <c r="F33" s="63"/>
      <c r="G33" s="63"/>
      <c r="H33" s="63"/>
      <c r="I33" s="63"/>
    </row>
    <row r="34" spans="1:19" x14ac:dyDescent="0.25">
      <c r="A34" s="24" t="s">
        <v>45</v>
      </c>
      <c r="B34" s="22"/>
      <c r="C34" s="22"/>
      <c r="D34" s="22"/>
      <c r="E34" s="22"/>
      <c r="F34" s="63" t="s">
        <v>61</v>
      </c>
      <c r="G34" s="63"/>
      <c r="H34" s="63"/>
      <c r="I34" s="63"/>
    </row>
    <row r="35" spans="1:19" ht="14.45" customHeight="1" x14ac:dyDescent="0.25">
      <c r="A35" s="62" t="s">
        <v>63</v>
      </c>
      <c r="B35" s="62"/>
      <c r="C35" s="62"/>
      <c r="D35" s="62"/>
      <c r="E35" s="26"/>
      <c r="F35" s="63" t="s">
        <v>62</v>
      </c>
      <c r="G35" s="63"/>
      <c r="H35" s="63"/>
      <c r="I35" s="63"/>
    </row>
    <row r="36" spans="1:19" x14ac:dyDescent="0.25">
      <c r="A36" s="25"/>
      <c r="B36" s="25"/>
      <c r="C36" s="25"/>
      <c r="D36" s="25"/>
      <c r="E36" s="23"/>
      <c r="F36" s="8"/>
    </row>
    <row r="37" spans="1:19" ht="18.75" x14ac:dyDescent="0.3">
      <c r="A37" s="9" t="s">
        <v>7</v>
      </c>
      <c r="K37" s="47"/>
      <c r="L37" s="30"/>
      <c r="M37" s="30"/>
      <c r="N37" s="30"/>
      <c r="O37" s="30"/>
      <c r="P37" s="30"/>
      <c r="Q37" s="30"/>
      <c r="R37" s="30"/>
      <c r="S37" s="30"/>
    </row>
    <row r="38" spans="1:19" ht="15.75" x14ac:dyDescent="0.25">
      <c r="A38" s="7" t="s">
        <v>30</v>
      </c>
      <c r="F38" s="7" t="s">
        <v>32</v>
      </c>
      <c r="K38" s="48"/>
      <c r="L38" s="30"/>
      <c r="M38" s="30"/>
      <c r="N38" s="30"/>
      <c r="O38" s="30"/>
      <c r="P38" s="48"/>
      <c r="Q38" s="30"/>
      <c r="R38" s="30"/>
      <c r="S38" s="30"/>
    </row>
    <row r="39" spans="1:19" x14ac:dyDescent="0.25">
      <c r="A39" s="8" t="s">
        <v>31</v>
      </c>
      <c r="F39" s="8" t="s">
        <v>46</v>
      </c>
      <c r="K39" s="43"/>
      <c r="L39" s="30"/>
      <c r="M39" s="30"/>
      <c r="N39" s="30"/>
      <c r="O39" s="30"/>
      <c r="P39" s="43"/>
      <c r="Q39" s="30"/>
      <c r="R39" s="30"/>
      <c r="S39" s="30"/>
    </row>
    <row r="40" spans="1:19" ht="15.75" thickBot="1" x14ac:dyDescent="0.3">
      <c r="A40" s="13"/>
      <c r="B40" s="12" t="s">
        <v>49</v>
      </c>
      <c r="C40" s="12"/>
      <c r="D40" s="31" t="s">
        <v>50</v>
      </c>
      <c r="F40" s="29" t="s">
        <v>1</v>
      </c>
      <c r="G40" s="20">
        <f>B9</f>
        <v>300</v>
      </c>
      <c r="H40" s="33" t="s">
        <v>17</v>
      </c>
      <c r="I40" s="20">
        <f>Data!$A$27</f>
        <v>1000</v>
      </c>
      <c r="K40" s="43"/>
      <c r="L40" s="30"/>
      <c r="M40" s="30"/>
      <c r="N40" s="30"/>
      <c r="O40" s="30"/>
      <c r="P40" s="49"/>
      <c r="Q40" s="30"/>
      <c r="R40" s="50"/>
      <c r="S40" s="30"/>
    </row>
    <row r="41" spans="1:19" ht="15.75" thickTop="1" x14ac:dyDescent="0.25">
      <c r="A41" s="10" t="s">
        <v>47</v>
      </c>
      <c r="B41" s="20">
        <f>SUM(B8:C8)</f>
        <v>200</v>
      </c>
      <c r="C41" s="33" t="s">
        <v>17</v>
      </c>
      <c r="D41" s="20">
        <f>Data!$B$22</f>
        <v>200</v>
      </c>
      <c r="F41" s="29" t="s">
        <v>2</v>
      </c>
      <c r="G41" s="20">
        <f>C9</f>
        <v>500</v>
      </c>
      <c r="H41" s="33" t="s">
        <v>17</v>
      </c>
      <c r="I41" s="20">
        <f>Data!$A$27</f>
        <v>1000</v>
      </c>
      <c r="K41" s="30"/>
      <c r="L41" s="30"/>
      <c r="M41" s="50"/>
      <c r="N41" s="30"/>
      <c r="O41" s="30"/>
      <c r="P41" s="49"/>
      <c r="Q41" s="30"/>
      <c r="R41" s="50"/>
      <c r="S41" s="30"/>
    </row>
    <row r="42" spans="1:19" x14ac:dyDescent="0.25">
      <c r="A42" s="10" t="s">
        <v>48</v>
      </c>
      <c r="B42" s="20">
        <f>SUM(D8:F8)</f>
        <v>250</v>
      </c>
      <c r="C42" s="33" t="s">
        <v>17</v>
      </c>
      <c r="D42" s="20">
        <f>Data!$B$23</f>
        <v>250</v>
      </c>
      <c r="F42" s="29" t="s">
        <v>4</v>
      </c>
      <c r="G42" s="20">
        <f>D9</f>
        <v>250</v>
      </c>
      <c r="H42" s="33" t="s">
        <v>17</v>
      </c>
      <c r="I42" s="20">
        <f>Data!$A$27</f>
        <v>1000</v>
      </c>
      <c r="K42" s="30"/>
      <c r="L42" s="30"/>
      <c r="M42" s="50"/>
      <c r="N42" s="30"/>
      <c r="O42" s="30"/>
      <c r="P42" s="49"/>
      <c r="Q42" s="30"/>
      <c r="R42" s="50"/>
      <c r="S42" s="30"/>
    </row>
    <row r="43" spans="1:19" x14ac:dyDescent="0.25">
      <c r="F43" s="29" t="s">
        <v>5</v>
      </c>
      <c r="G43" s="20">
        <f>E9</f>
        <v>500</v>
      </c>
      <c r="H43" s="33" t="s">
        <v>17</v>
      </c>
      <c r="I43" s="20">
        <f>Data!$A$27</f>
        <v>1000</v>
      </c>
      <c r="K43" s="30"/>
      <c r="L43" s="30"/>
      <c r="M43" s="30"/>
      <c r="N43" s="30"/>
      <c r="O43" s="30"/>
      <c r="P43" s="49"/>
      <c r="Q43" s="30"/>
      <c r="R43" s="50"/>
      <c r="S43" s="30"/>
    </row>
    <row r="44" spans="1:19" x14ac:dyDescent="0.25">
      <c r="A44" s="8" t="s">
        <v>15</v>
      </c>
      <c r="B44" s="66" t="s">
        <v>55</v>
      </c>
      <c r="C44" s="66"/>
      <c r="D44">
        <f>SUMPRODUCT(B8:F8,Data!$B$33:$F$33)/B13</f>
        <v>5.0222222222222221</v>
      </c>
      <c r="F44" s="29" t="s">
        <v>6</v>
      </c>
      <c r="G44" s="20">
        <f>F9</f>
        <v>500</v>
      </c>
      <c r="H44" s="33" t="s">
        <v>17</v>
      </c>
      <c r="I44" s="20">
        <f>Data!$A$27</f>
        <v>1000</v>
      </c>
      <c r="K44" s="43"/>
      <c r="L44" s="67"/>
      <c r="M44" s="67"/>
      <c r="N44" s="30"/>
      <c r="O44" s="30"/>
      <c r="P44" s="49"/>
      <c r="Q44" s="30"/>
      <c r="R44" s="50"/>
      <c r="S44" s="30"/>
    </row>
    <row r="45" spans="1:19" x14ac:dyDescent="0.25">
      <c r="A45" s="10" t="s">
        <v>53</v>
      </c>
      <c r="B45" s="20">
        <f>SUMPRODUCT(B8:F8,Data!$B$33:$F$33)-(Data!$C$35*B13)</f>
        <v>-440</v>
      </c>
      <c r="C45" s="33" t="s">
        <v>17</v>
      </c>
      <c r="D45" s="20">
        <v>0</v>
      </c>
      <c r="K45" s="30"/>
      <c r="L45" s="30"/>
      <c r="M45" s="50"/>
      <c r="N45" s="30"/>
      <c r="O45" s="30"/>
      <c r="P45" s="30"/>
      <c r="Q45" s="30"/>
      <c r="R45" s="50"/>
      <c r="S45" s="30"/>
    </row>
    <row r="46" spans="1:19" x14ac:dyDescent="0.25">
      <c r="A46" s="10" t="s">
        <v>54</v>
      </c>
      <c r="B46" s="20">
        <f>SUMPRODUCT(B8:F8,Data!$B$33:$F$33)-(Data!$C$36*B13)</f>
        <v>910</v>
      </c>
      <c r="C46" s="33" t="s">
        <v>21</v>
      </c>
      <c r="D46" s="20">
        <v>0</v>
      </c>
      <c r="F46" s="8" t="s">
        <v>59</v>
      </c>
      <c r="K46" s="30"/>
      <c r="L46" s="30"/>
      <c r="M46" s="50"/>
      <c r="N46" s="30"/>
      <c r="O46" s="30"/>
      <c r="P46" s="43"/>
      <c r="Q46" s="30"/>
      <c r="R46" s="30"/>
      <c r="S46" s="30"/>
    </row>
    <row r="47" spans="1:19" x14ac:dyDescent="0.25">
      <c r="F47" s="29" t="s">
        <v>1</v>
      </c>
      <c r="G47" s="20">
        <f>SUM(Data!A39+B7-B8-B9)</f>
        <v>0</v>
      </c>
      <c r="H47" s="33" t="s">
        <v>19</v>
      </c>
      <c r="I47" s="20">
        <v>0</v>
      </c>
      <c r="K47" s="30"/>
      <c r="L47" s="30"/>
      <c r="M47" s="30"/>
      <c r="N47" s="30"/>
      <c r="O47" s="30"/>
      <c r="P47" s="49"/>
      <c r="Q47" s="30"/>
      <c r="R47" s="50"/>
      <c r="S47" s="30"/>
    </row>
    <row r="48" spans="1:19" x14ac:dyDescent="0.25">
      <c r="A48" s="24" t="s">
        <v>45</v>
      </c>
      <c r="F48" s="29" t="s">
        <v>2</v>
      </c>
      <c r="G48" s="20">
        <f>SUM(Data!A39+C7-C8-C9)</f>
        <v>0</v>
      </c>
      <c r="H48" s="33" t="s">
        <v>19</v>
      </c>
      <c r="I48" s="20">
        <v>0</v>
      </c>
      <c r="K48" s="51"/>
      <c r="L48" s="30"/>
      <c r="M48" s="30"/>
      <c r="N48" s="30"/>
      <c r="O48" s="30"/>
      <c r="P48" s="49"/>
      <c r="Q48" s="30"/>
      <c r="R48" s="50"/>
      <c r="S48" s="30"/>
    </row>
    <row r="49" spans="2:19" ht="15.75" thickBot="1" x14ac:dyDescent="0.3">
      <c r="B49" s="28" t="s">
        <v>56</v>
      </c>
      <c r="C49" s="65" t="s">
        <v>57</v>
      </c>
      <c r="D49" s="65"/>
      <c r="F49" s="29" t="s">
        <v>4</v>
      </c>
      <c r="G49" s="20">
        <f>SUM(Data!A39+D7-D8-D9)</f>
        <v>0</v>
      </c>
      <c r="H49" s="33" t="s">
        <v>19</v>
      </c>
      <c r="I49" s="20">
        <v>0</v>
      </c>
      <c r="K49" s="30"/>
      <c r="L49" s="52"/>
      <c r="M49" s="67"/>
      <c r="N49" s="67"/>
      <c r="O49" s="30"/>
      <c r="P49" s="49"/>
      <c r="Q49" s="30"/>
      <c r="R49" s="50"/>
      <c r="S49" s="30"/>
    </row>
    <row r="50" spans="2:19" ht="15.75" thickTop="1" x14ac:dyDescent="0.25">
      <c r="B50" s="20">
        <f>SUM(B8:F8)</f>
        <v>450</v>
      </c>
      <c r="C50" s="33" t="s">
        <v>19</v>
      </c>
      <c r="D50" s="20">
        <f>B13</f>
        <v>450</v>
      </c>
      <c r="F50" s="29" t="s">
        <v>5</v>
      </c>
      <c r="G50" s="20">
        <f>SUM(Data!A39+E7-E8-E9)</f>
        <v>0</v>
      </c>
      <c r="H50" s="33" t="s">
        <v>19</v>
      </c>
      <c r="I50" s="20">
        <v>0</v>
      </c>
      <c r="K50" s="30"/>
      <c r="L50" s="30"/>
      <c r="M50" s="50"/>
      <c r="N50" s="30"/>
      <c r="O50" s="30"/>
      <c r="P50" s="49"/>
      <c r="Q50" s="30"/>
      <c r="R50" s="50"/>
      <c r="S50" s="30"/>
    </row>
    <row r="51" spans="2:19" x14ac:dyDescent="0.25">
      <c r="F51" s="29" t="s">
        <v>6</v>
      </c>
      <c r="G51" s="20">
        <f>SUM(Data!A39+F7-F8-F9)</f>
        <v>0</v>
      </c>
      <c r="H51" s="33" t="s">
        <v>19</v>
      </c>
      <c r="I51" s="20">
        <v>0</v>
      </c>
      <c r="K51" s="30"/>
      <c r="L51" s="30"/>
      <c r="M51" s="30"/>
      <c r="N51" s="30"/>
      <c r="O51" s="30"/>
      <c r="P51" s="49"/>
      <c r="Q51" s="30"/>
      <c r="R51" s="50"/>
      <c r="S51" s="30"/>
    </row>
  </sheetData>
  <mergeCells count="13">
    <mergeCell ref="C49:D49"/>
    <mergeCell ref="M49:N49"/>
    <mergeCell ref="F20:G20"/>
    <mergeCell ref="A26:D27"/>
    <mergeCell ref="F26:I29"/>
    <mergeCell ref="A29:D30"/>
    <mergeCell ref="A31:D33"/>
    <mergeCell ref="F31:I33"/>
    <mergeCell ref="F34:I34"/>
    <mergeCell ref="A35:D35"/>
    <mergeCell ref="F35:I35"/>
    <mergeCell ref="B44:C44"/>
    <mergeCell ref="L44:M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T95"/>
  <sheetViews>
    <sheetView topLeftCell="A19" workbookViewId="0">
      <selection activeCell="H19" sqref="H19"/>
    </sheetView>
  </sheetViews>
  <sheetFormatPr defaultRowHeight="15" x14ac:dyDescent="0.25"/>
  <cols>
    <col min="2" max="2" width="11.85546875" bestFit="1" customWidth="1"/>
    <col min="3" max="3" width="12.42578125" customWidth="1"/>
    <col min="4" max="4" width="11.5703125" customWidth="1"/>
    <col min="5" max="5" width="11.85546875" customWidth="1"/>
    <col min="6" max="6" width="11.5703125" customWidth="1"/>
    <col min="7" max="8" width="13.140625" customWidth="1"/>
  </cols>
  <sheetData>
    <row r="1" spans="1:20" ht="33.75" x14ac:dyDescent="0.5">
      <c r="A1" s="5" t="s">
        <v>36</v>
      </c>
    </row>
    <row r="3" spans="1:20" ht="28.5" x14ac:dyDescent="0.45">
      <c r="A3" s="6" t="s">
        <v>16</v>
      </c>
      <c r="D3" t="s">
        <v>38</v>
      </c>
      <c r="F3">
        <v>96</v>
      </c>
    </row>
    <row r="4" spans="1:20" ht="18.75" x14ac:dyDescent="0.3">
      <c r="A4" s="9" t="s">
        <v>26</v>
      </c>
      <c r="D4" t="s">
        <v>37</v>
      </c>
    </row>
    <row r="5" spans="1:20" ht="15.75" thickBot="1" x14ac:dyDescent="0.3">
      <c r="A5" s="13" t="s">
        <v>7</v>
      </c>
      <c r="B5" s="11" t="s">
        <v>1</v>
      </c>
      <c r="C5" s="12" t="s">
        <v>2</v>
      </c>
      <c r="D5" s="12" t="s">
        <v>4</v>
      </c>
      <c r="E5" s="12" t="s">
        <v>5</v>
      </c>
      <c r="F5" s="12" t="s">
        <v>6</v>
      </c>
      <c r="H5" s="13" t="s">
        <v>25</v>
      </c>
      <c r="I5" s="12" t="s">
        <v>1</v>
      </c>
      <c r="J5" s="12" t="s">
        <v>2</v>
      </c>
      <c r="K5" s="12" t="s">
        <v>4</v>
      </c>
      <c r="L5" s="12" t="s">
        <v>5</v>
      </c>
      <c r="M5" s="12" t="s">
        <v>6</v>
      </c>
      <c r="O5" s="13" t="s">
        <v>9</v>
      </c>
      <c r="P5" s="12" t="s">
        <v>1</v>
      </c>
      <c r="Q5" s="12" t="s">
        <v>2</v>
      </c>
      <c r="R5" s="12" t="s">
        <v>4</v>
      </c>
      <c r="S5" s="12" t="s">
        <v>5</v>
      </c>
      <c r="T5" s="12" t="s">
        <v>6</v>
      </c>
    </row>
    <row r="6" spans="1:20" ht="15.75" thickTop="1" x14ac:dyDescent="0.25">
      <c r="A6" s="10" t="s">
        <v>23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H6" s="10" t="s">
        <v>23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O6" s="10" t="s">
        <v>23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</row>
    <row r="7" spans="1:20" x14ac:dyDescent="0.25">
      <c r="A7" s="10" t="s">
        <v>24</v>
      </c>
      <c r="B7" s="21">
        <v>159.25926000000001</v>
      </c>
      <c r="C7" s="21">
        <v>40.740741</v>
      </c>
      <c r="D7" s="21">
        <v>0</v>
      </c>
      <c r="E7" s="21">
        <v>250</v>
      </c>
      <c r="F7" s="21">
        <v>0</v>
      </c>
      <c r="H7" s="10" t="s">
        <v>24</v>
      </c>
      <c r="I7" s="21">
        <v>159.25926000000001</v>
      </c>
      <c r="J7" s="21">
        <v>40.740741</v>
      </c>
      <c r="K7" s="21">
        <v>0</v>
      </c>
      <c r="L7" s="21">
        <v>250</v>
      </c>
      <c r="M7" s="21">
        <v>0</v>
      </c>
      <c r="O7" s="10" t="s">
        <v>24</v>
      </c>
      <c r="P7" s="21">
        <v>85.185185000000004</v>
      </c>
      <c r="Q7" s="21">
        <v>114.81480999999999</v>
      </c>
      <c r="R7" s="21">
        <v>0</v>
      </c>
      <c r="S7" s="21">
        <v>0</v>
      </c>
      <c r="T7" s="21">
        <v>250</v>
      </c>
    </row>
    <row r="8" spans="1:20" x14ac:dyDescent="0.25">
      <c r="A8" s="10" t="s">
        <v>22</v>
      </c>
      <c r="B8" s="21">
        <v>340.74074000000002</v>
      </c>
      <c r="C8" s="21">
        <v>459.25925999999998</v>
      </c>
      <c r="D8" s="21">
        <v>500</v>
      </c>
      <c r="E8" s="21">
        <v>250</v>
      </c>
      <c r="F8" s="21">
        <v>500</v>
      </c>
      <c r="H8" s="10" t="s">
        <v>22</v>
      </c>
      <c r="I8" s="21">
        <v>181.48148</v>
      </c>
      <c r="J8" s="21">
        <v>418.51852000000002</v>
      </c>
      <c r="K8" s="21">
        <v>500</v>
      </c>
      <c r="L8" s="21">
        <v>0</v>
      </c>
      <c r="M8" s="21">
        <v>500</v>
      </c>
      <c r="O8" s="10" t="s">
        <v>22</v>
      </c>
      <c r="P8" s="21">
        <v>96.296295999999998</v>
      </c>
      <c r="Q8" s="21">
        <v>303.70370000000003</v>
      </c>
      <c r="R8" s="21">
        <v>500</v>
      </c>
      <c r="S8" s="21">
        <v>0</v>
      </c>
      <c r="T8" s="21">
        <v>250</v>
      </c>
    </row>
    <row r="10" spans="1:20" ht="15.75" thickBot="1" x14ac:dyDescent="0.3">
      <c r="A10" s="13" t="s">
        <v>10</v>
      </c>
      <c r="B10" s="12" t="s">
        <v>1</v>
      </c>
      <c r="C10" s="12" t="s">
        <v>2</v>
      </c>
      <c r="D10" s="12" t="s">
        <v>4</v>
      </c>
      <c r="E10" s="12" t="s">
        <v>5</v>
      </c>
      <c r="F10" s="12" t="s">
        <v>6</v>
      </c>
      <c r="H10" s="13" t="s">
        <v>11</v>
      </c>
      <c r="I10" s="12" t="s">
        <v>1</v>
      </c>
      <c r="J10" s="12" t="s">
        <v>2</v>
      </c>
      <c r="K10" s="12" t="s">
        <v>4</v>
      </c>
      <c r="L10" s="12" t="s">
        <v>5</v>
      </c>
      <c r="M10" s="12" t="s">
        <v>6</v>
      </c>
      <c r="O10" s="13" t="s">
        <v>12</v>
      </c>
      <c r="P10" s="12" t="s">
        <v>1</v>
      </c>
      <c r="Q10" s="12" t="s">
        <v>2</v>
      </c>
      <c r="R10" s="12" t="s">
        <v>4</v>
      </c>
      <c r="S10" s="12" t="s">
        <v>5</v>
      </c>
      <c r="T10" s="12" t="s">
        <v>6</v>
      </c>
    </row>
    <row r="11" spans="1:20" ht="15.75" thickTop="1" x14ac:dyDescent="0.25">
      <c r="A11" s="10" t="s">
        <v>23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H11" s="10" t="s">
        <v>23</v>
      </c>
      <c r="I11" s="21">
        <v>0</v>
      </c>
      <c r="J11" s="21">
        <v>0</v>
      </c>
      <c r="K11" s="21">
        <v>0</v>
      </c>
      <c r="L11" s="21">
        <v>0</v>
      </c>
      <c r="M11" s="21">
        <v>750</v>
      </c>
      <c r="O11" s="10" t="s">
        <v>23</v>
      </c>
      <c r="P11" s="21">
        <v>659.25926000000004</v>
      </c>
      <c r="Q11" s="21">
        <v>540.74073999999996</v>
      </c>
      <c r="R11" s="21">
        <v>0</v>
      </c>
      <c r="S11" s="21">
        <v>750</v>
      </c>
      <c r="T11" s="21">
        <v>0</v>
      </c>
    </row>
    <row r="12" spans="1:20" x14ac:dyDescent="0.25">
      <c r="A12" s="10" t="s">
        <v>24</v>
      </c>
      <c r="B12" s="21">
        <v>85.185185000000004</v>
      </c>
      <c r="C12" s="21">
        <v>114.81480999999999</v>
      </c>
      <c r="D12" s="21">
        <v>0</v>
      </c>
      <c r="E12" s="21">
        <v>0</v>
      </c>
      <c r="F12" s="21">
        <v>250</v>
      </c>
      <c r="H12" s="10" t="s">
        <v>24</v>
      </c>
      <c r="I12" s="21">
        <v>11.111110999999999</v>
      </c>
      <c r="J12" s="21">
        <v>188.88889</v>
      </c>
      <c r="K12" s="21">
        <v>0</v>
      </c>
      <c r="L12" s="21">
        <v>0</v>
      </c>
      <c r="M12" s="21">
        <v>250</v>
      </c>
      <c r="O12" s="10" t="s">
        <v>24</v>
      </c>
      <c r="P12" s="21">
        <v>159.25926000000001</v>
      </c>
      <c r="Q12" s="21">
        <v>40.740741</v>
      </c>
      <c r="R12" s="21">
        <v>0</v>
      </c>
      <c r="S12" s="21">
        <v>250</v>
      </c>
      <c r="T12" s="21">
        <v>0</v>
      </c>
    </row>
    <row r="13" spans="1:20" x14ac:dyDescent="0.25">
      <c r="A13" s="10" t="s">
        <v>22</v>
      </c>
      <c r="B13" s="21">
        <v>11.111110999999999</v>
      </c>
      <c r="C13" s="21">
        <v>188.88889</v>
      </c>
      <c r="D13" s="21">
        <v>500</v>
      </c>
      <c r="E13" s="21">
        <v>0</v>
      </c>
      <c r="F13" s="21">
        <v>0</v>
      </c>
      <c r="H13" s="10" t="s">
        <v>22</v>
      </c>
      <c r="I13" s="21">
        <v>0</v>
      </c>
      <c r="J13" s="21">
        <v>0</v>
      </c>
      <c r="K13" s="21">
        <v>500</v>
      </c>
      <c r="L13" s="21">
        <v>0</v>
      </c>
      <c r="M13" s="21">
        <v>500</v>
      </c>
      <c r="O13" s="10" t="s">
        <v>22</v>
      </c>
      <c r="P13" s="21">
        <v>500</v>
      </c>
      <c r="Q13" s="21">
        <v>500</v>
      </c>
      <c r="R13" s="21">
        <v>500</v>
      </c>
      <c r="S13" s="21">
        <v>500</v>
      </c>
      <c r="T13" s="21">
        <v>500</v>
      </c>
    </row>
    <row r="15" spans="1:20" ht="18.75" x14ac:dyDescent="0.3">
      <c r="A15" s="9" t="s">
        <v>27</v>
      </c>
      <c r="E15" t="s">
        <v>44</v>
      </c>
    </row>
    <row r="16" spans="1:20" ht="15.75" thickBot="1" x14ac:dyDescent="0.3">
      <c r="A16" s="14"/>
      <c r="B16" s="12" t="s">
        <v>7</v>
      </c>
      <c r="C16" s="12" t="s">
        <v>8</v>
      </c>
      <c r="D16" s="12" t="s">
        <v>9</v>
      </c>
      <c r="E16" s="12" t="s">
        <v>10</v>
      </c>
      <c r="F16" s="12" t="s">
        <v>11</v>
      </c>
      <c r="G16" s="12" t="s">
        <v>12</v>
      </c>
    </row>
    <row r="17" spans="1:11" ht="15.75" thickTop="1" x14ac:dyDescent="0.25">
      <c r="A17" s="10" t="s">
        <v>28</v>
      </c>
      <c r="B17" s="21">
        <v>450</v>
      </c>
      <c r="C17" s="21">
        <v>450</v>
      </c>
      <c r="D17" s="21">
        <v>450</v>
      </c>
      <c r="E17" s="21">
        <v>450</v>
      </c>
      <c r="F17" s="21">
        <v>450</v>
      </c>
      <c r="G17" s="21">
        <v>450</v>
      </c>
    </row>
    <row r="19" spans="1:11" ht="28.5" x14ac:dyDescent="0.45">
      <c r="A19" s="6" t="s">
        <v>29</v>
      </c>
      <c r="E19" t="s">
        <v>39</v>
      </c>
    </row>
    <row r="20" spans="1:11" ht="15.75" thickBot="1" x14ac:dyDescent="0.3">
      <c r="A20" s="13" t="s">
        <v>20</v>
      </c>
      <c r="B20" s="12" t="s">
        <v>7</v>
      </c>
      <c r="C20" s="12" t="s">
        <v>8</v>
      </c>
      <c r="D20" s="12" t="s">
        <v>9</v>
      </c>
      <c r="E20" s="12" t="s">
        <v>10</v>
      </c>
      <c r="F20" s="12" t="s">
        <v>11</v>
      </c>
      <c r="G20" s="14" t="s">
        <v>12</v>
      </c>
      <c r="H20" s="12" t="s">
        <v>34</v>
      </c>
    </row>
    <row r="21" spans="1:11" ht="15.75" thickTop="1" x14ac:dyDescent="0.25">
      <c r="A21" s="10" t="s">
        <v>23</v>
      </c>
      <c r="B21" s="3">
        <f>-(SUMPRODUCT(B6:F6,Data!$B12:$F12))</f>
        <v>0</v>
      </c>
      <c r="C21" s="3">
        <f>-(SUMPRODUCT(I6:M6,Data!$B13:$F13))</f>
        <v>0</v>
      </c>
      <c r="D21" s="3">
        <f>-(SUMPRODUCT(P6:T6,Data!$B14:$F14))</f>
        <v>0</v>
      </c>
      <c r="E21" s="3">
        <f>-(SUMPRODUCT(B11:F11,Data!$B15:$F15))</f>
        <v>0</v>
      </c>
      <c r="F21" s="3">
        <f>-(SUMPRODUCT(I11:M11,Data!$B16:$F16))</f>
        <v>-78750</v>
      </c>
      <c r="G21" s="15">
        <f>-(SUMPRODUCT(P11:T11,Data!$B17:$F17))</f>
        <v>-173407.4074</v>
      </c>
      <c r="H21" s="3">
        <f>SUM(B21:G21)</f>
        <v>-252157.4074</v>
      </c>
      <c r="J21" t="s">
        <v>41</v>
      </c>
    </row>
    <row r="22" spans="1:11" x14ac:dyDescent="0.25">
      <c r="A22" s="10" t="s">
        <v>33</v>
      </c>
      <c r="B22" s="3">
        <f>-SUM(B8:F8)*Data!$A$29</f>
        <v>-10250</v>
      </c>
      <c r="C22" s="3">
        <f>-SUM(I8:M8)*Data!$A$29</f>
        <v>-8000</v>
      </c>
      <c r="D22" s="3">
        <f>-SUM(P8:T8)*Data!$A$29</f>
        <v>-5749.9999800000005</v>
      </c>
      <c r="E22" s="3">
        <f>-SUM(B13:F13)*Data!$A$29</f>
        <v>-3500.0000049999999</v>
      </c>
      <c r="F22" s="3">
        <f>-SUM(I13:M13)*Data!$A$29</f>
        <v>-5000</v>
      </c>
      <c r="G22" s="15">
        <f>-SUM(P13:T13)*Data!$A$29</f>
        <v>-12500</v>
      </c>
      <c r="H22" s="3">
        <f t="shared" ref="H22:H23" si="0">SUM(B22:G22)</f>
        <v>-44999.999985000002</v>
      </c>
      <c r="J22" t="s">
        <v>42</v>
      </c>
    </row>
    <row r="23" spans="1:11" ht="15.75" thickBot="1" x14ac:dyDescent="0.3">
      <c r="A23" s="10" t="s">
        <v>18</v>
      </c>
      <c r="B23" s="3">
        <f>B17*Data!$A$19</f>
        <v>67500</v>
      </c>
      <c r="C23" s="3">
        <f>C17*Data!$A$19</f>
        <v>67500</v>
      </c>
      <c r="D23" s="3">
        <f>D17*Data!$A$19</f>
        <v>67500</v>
      </c>
      <c r="E23" s="3">
        <f>E17*Data!$A$19</f>
        <v>67500</v>
      </c>
      <c r="F23" s="16">
        <f>F17*Data!$A$19</f>
        <v>67500</v>
      </c>
      <c r="G23" s="17">
        <f>G17*Data!$A$19</f>
        <v>67500</v>
      </c>
      <c r="H23" s="16">
        <f t="shared" si="0"/>
        <v>405000</v>
      </c>
      <c r="J23" t="s">
        <v>43</v>
      </c>
    </row>
    <row r="24" spans="1:11" ht="15.75" thickTop="1" x14ac:dyDescent="0.25">
      <c r="F24" s="60" t="s">
        <v>35</v>
      </c>
      <c r="G24" s="61"/>
      <c r="H24" s="18">
        <f>SUM(H21:H23)</f>
        <v>107842.59261499997</v>
      </c>
    </row>
    <row r="26" spans="1:11" ht="28.5" x14ac:dyDescent="0.45">
      <c r="A26" s="6" t="s">
        <v>51</v>
      </c>
      <c r="E26" t="s">
        <v>52</v>
      </c>
      <c r="H26" s="19">
        <v>95</v>
      </c>
    </row>
    <row r="27" spans="1:11" ht="18.75" x14ac:dyDescent="0.3">
      <c r="A27" s="9" t="s">
        <v>40</v>
      </c>
    </row>
    <row r="28" spans="1:11" ht="15.75" x14ac:dyDescent="0.25">
      <c r="A28" s="7" t="s">
        <v>30</v>
      </c>
      <c r="F28" s="7" t="s">
        <v>32</v>
      </c>
      <c r="K28" s="7" t="s">
        <v>67</v>
      </c>
    </row>
    <row r="29" spans="1:11" ht="14.45" customHeight="1" x14ac:dyDescent="0.25">
      <c r="A29" s="8" t="s">
        <v>31</v>
      </c>
      <c r="F29" s="8" t="s">
        <v>46</v>
      </c>
      <c r="G29" s="27"/>
      <c r="H29" s="27"/>
      <c r="K29" s="8" t="s">
        <v>96</v>
      </c>
    </row>
    <row r="30" spans="1:11" ht="14.45" customHeight="1" x14ac:dyDescent="0.25">
      <c r="A30" s="62" t="s">
        <v>65</v>
      </c>
      <c r="B30" s="62"/>
      <c r="C30" s="62"/>
      <c r="D30" s="62"/>
      <c r="E30" s="25"/>
      <c r="F30" s="63" t="s">
        <v>58</v>
      </c>
      <c r="G30" s="63"/>
      <c r="H30" s="63"/>
      <c r="I30" s="63"/>
      <c r="K30" t="s">
        <v>89</v>
      </c>
    </row>
    <row r="31" spans="1:11" x14ac:dyDescent="0.25">
      <c r="A31" s="62"/>
      <c r="B31" s="62"/>
      <c r="C31" s="62"/>
      <c r="D31" s="62"/>
      <c r="E31" s="25"/>
      <c r="F31" s="63"/>
      <c r="G31" s="63"/>
      <c r="H31" s="63"/>
      <c r="I31" s="63"/>
    </row>
    <row r="32" spans="1:11" x14ac:dyDescent="0.25">
      <c r="A32" s="8" t="s">
        <v>15</v>
      </c>
      <c r="F32" s="63"/>
      <c r="G32" s="63"/>
      <c r="H32" s="63"/>
      <c r="I32" s="63"/>
    </row>
    <row r="33" spans="1:19" ht="14.45" customHeight="1" x14ac:dyDescent="0.25">
      <c r="A33" s="62" t="s">
        <v>66</v>
      </c>
      <c r="B33" s="62"/>
      <c r="C33" s="62"/>
      <c r="D33" s="62"/>
      <c r="E33" s="25"/>
      <c r="F33" s="63"/>
      <c r="G33" s="63"/>
      <c r="H33" s="63"/>
      <c r="I33" s="63"/>
    </row>
    <row r="34" spans="1:19" x14ac:dyDescent="0.25">
      <c r="A34" s="62"/>
      <c r="B34" s="62"/>
      <c r="C34" s="62"/>
      <c r="D34" s="62"/>
      <c r="E34" s="25"/>
      <c r="F34" s="8" t="s">
        <v>59</v>
      </c>
      <c r="G34" s="27"/>
      <c r="H34" s="27"/>
      <c r="I34" s="27"/>
    </row>
    <row r="35" spans="1:19" ht="14.45" customHeight="1" x14ac:dyDescent="0.25">
      <c r="A35" s="62" t="s">
        <v>64</v>
      </c>
      <c r="B35" s="62"/>
      <c r="C35" s="62"/>
      <c r="D35" s="62"/>
      <c r="E35" s="25"/>
      <c r="F35" s="63" t="s">
        <v>60</v>
      </c>
      <c r="G35" s="63"/>
      <c r="H35" s="63"/>
      <c r="I35" s="63"/>
    </row>
    <row r="36" spans="1:19" ht="14.45" customHeight="1" x14ac:dyDescent="0.25">
      <c r="A36" s="62"/>
      <c r="B36" s="62"/>
      <c r="C36" s="62"/>
      <c r="D36" s="62"/>
      <c r="E36" s="25"/>
      <c r="F36" s="63"/>
      <c r="G36" s="63"/>
      <c r="H36" s="63"/>
      <c r="I36" s="63"/>
    </row>
    <row r="37" spans="1:19" x14ac:dyDescent="0.25">
      <c r="A37" s="62"/>
      <c r="B37" s="62"/>
      <c r="C37" s="62"/>
      <c r="D37" s="62"/>
      <c r="E37" s="25"/>
      <c r="F37" s="63"/>
      <c r="G37" s="63"/>
      <c r="H37" s="63"/>
      <c r="I37" s="63"/>
    </row>
    <row r="38" spans="1:19" x14ac:dyDescent="0.25">
      <c r="A38" s="24" t="s">
        <v>45</v>
      </c>
      <c r="B38" s="22"/>
      <c r="C38" s="22"/>
      <c r="D38" s="22"/>
      <c r="E38" s="22"/>
      <c r="F38" s="63" t="s">
        <v>61</v>
      </c>
      <c r="G38" s="63"/>
      <c r="H38" s="63"/>
      <c r="I38" s="63"/>
    </row>
    <row r="39" spans="1:19" ht="14.45" customHeight="1" x14ac:dyDescent="0.25">
      <c r="A39" s="62" t="s">
        <v>63</v>
      </c>
      <c r="B39" s="62"/>
      <c r="C39" s="62"/>
      <c r="D39" s="62"/>
      <c r="E39" s="26"/>
      <c r="F39" s="63" t="s">
        <v>62</v>
      </c>
      <c r="G39" s="63"/>
      <c r="H39" s="63"/>
      <c r="I39" s="63"/>
    </row>
    <row r="40" spans="1:19" x14ac:dyDescent="0.25">
      <c r="A40" s="25"/>
      <c r="B40" s="25"/>
      <c r="C40" s="25"/>
      <c r="D40" s="25"/>
      <c r="E40" s="23"/>
      <c r="F40" s="8"/>
    </row>
    <row r="41" spans="1:19" ht="18.75" x14ac:dyDescent="0.3">
      <c r="A41" s="9" t="s">
        <v>7</v>
      </c>
      <c r="K41" s="9" t="s">
        <v>25</v>
      </c>
    </row>
    <row r="42" spans="1:19" ht="15.75" x14ac:dyDescent="0.25">
      <c r="A42" s="7" t="s">
        <v>30</v>
      </c>
      <c r="F42" s="7" t="s">
        <v>32</v>
      </c>
      <c r="K42" s="7" t="s">
        <v>30</v>
      </c>
      <c r="P42" s="7" t="s">
        <v>32</v>
      </c>
    </row>
    <row r="43" spans="1:19" x14ac:dyDescent="0.25">
      <c r="A43" s="8" t="s">
        <v>31</v>
      </c>
      <c r="F43" s="8" t="s">
        <v>46</v>
      </c>
      <c r="K43" s="8" t="s">
        <v>31</v>
      </c>
      <c r="P43" s="8" t="s">
        <v>46</v>
      </c>
    </row>
    <row r="44" spans="1:19" ht="15.75" thickBot="1" x14ac:dyDescent="0.3">
      <c r="A44" s="13"/>
      <c r="B44" s="12" t="s">
        <v>49</v>
      </c>
      <c r="C44" s="12"/>
      <c r="D44" s="31" t="s">
        <v>50</v>
      </c>
      <c r="F44" s="29" t="s">
        <v>1</v>
      </c>
      <c r="G44" s="20">
        <f>B8</f>
        <v>340.74074000000002</v>
      </c>
      <c r="H44" s="33" t="s">
        <v>17</v>
      </c>
      <c r="I44" s="20">
        <f>Data!$A$27</f>
        <v>1000</v>
      </c>
      <c r="K44" s="13"/>
      <c r="L44" s="12" t="s">
        <v>49</v>
      </c>
      <c r="M44" s="12"/>
      <c r="N44" s="12" t="s">
        <v>50</v>
      </c>
      <c r="P44" s="29" t="s">
        <v>1</v>
      </c>
      <c r="Q44" s="20">
        <f>I8</f>
        <v>181.48148</v>
      </c>
      <c r="R44" s="33" t="s">
        <v>17</v>
      </c>
      <c r="S44" s="20">
        <f>Data!$A$27</f>
        <v>1000</v>
      </c>
    </row>
    <row r="45" spans="1:19" ht="15.75" thickTop="1" x14ac:dyDescent="0.25">
      <c r="A45" s="10" t="s">
        <v>47</v>
      </c>
      <c r="B45" s="20">
        <f>SUM(B7:C7)</f>
        <v>200.000001</v>
      </c>
      <c r="C45" s="33" t="s">
        <v>17</v>
      </c>
      <c r="D45" s="20">
        <f>Data!$B$22</f>
        <v>200</v>
      </c>
      <c r="F45" s="29" t="s">
        <v>2</v>
      </c>
      <c r="G45" s="20">
        <f>C8</f>
        <v>459.25925999999998</v>
      </c>
      <c r="H45" s="33" t="s">
        <v>17</v>
      </c>
      <c r="I45" s="20">
        <f>Data!$A$27</f>
        <v>1000</v>
      </c>
      <c r="K45" s="10" t="s">
        <v>47</v>
      </c>
      <c r="L45" s="20">
        <f>SUM(I7:J7)</f>
        <v>200.000001</v>
      </c>
      <c r="M45" s="33" t="s">
        <v>17</v>
      </c>
      <c r="N45" s="20">
        <f>Data!$B$22</f>
        <v>200</v>
      </c>
      <c r="P45" s="29" t="s">
        <v>2</v>
      </c>
      <c r="Q45" s="20">
        <f>J8</f>
        <v>418.51852000000002</v>
      </c>
      <c r="R45" s="33" t="s">
        <v>17</v>
      </c>
      <c r="S45" s="20">
        <f>Data!$A$27</f>
        <v>1000</v>
      </c>
    </row>
    <row r="46" spans="1:19" x14ac:dyDescent="0.25">
      <c r="A46" s="10" t="s">
        <v>48</v>
      </c>
      <c r="B46" s="20">
        <f>SUM(D7:F7)</f>
        <v>250</v>
      </c>
      <c r="C46" s="33" t="s">
        <v>17</v>
      </c>
      <c r="D46" s="20">
        <f>Data!$B$23</f>
        <v>250</v>
      </c>
      <c r="F46" s="29" t="s">
        <v>4</v>
      </c>
      <c r="G46" s="20">
        <f>D8</f>
        <v>500</v>
      </c>
      <c r="H46" s="33" t="s">
        <v>17</v>
      </c>
      <c r="I46" s="20">
        <f>Data!$A$27</f>
        <v>1000</v>
      </c>
      <c r="K46" s="10" t="s">
        <v>48</v>
      </c>
      <c r="L46" s="20">
        <f>SUM(K7:M7)</f>
        <v>250</v>
      </c>
      <c r="M46" s="33" t="s">
        <v>17</v>
      </c>
      <c r="N46" s="20">
        <f>Data!$B$23</f>
        <v>250</v>
      </c>
      <c r="P46" s="29" t="s">
        <v>4</v>
      </c>
      <c r="Q46" s="20">
        <f>K8</f>
        <v>500</v>
      </c>
      <c r="R46" s="33" t="s">
        <v>17</v>
      </c>
      <c r="S46" s="20">
        <f>Data!$A$27</f>
        <v>1000</v>
      </c>
    </row>
    <row r="47" spans="1:19" x14ac:dyDescent="0.25">
      <c r="F47" s="29" t="s">
        <v>5</v>
      </c>
      <c r="G47" s="20">
        <f>E8</f>
        <v>250</v>
      </c>
      <c r="H47" s="33" t="s">
        <v>17</v>
      </c>
      <c r="I47" s="20">
        <f>Data!$A$27</f>
        <v>1000</v>
      </c>
      <c r="P47" s="29" t="s">
        <v>5</v>
      </c>
      <c r="Q47" s="20">
        <f>L8</f>
        <v>0</v>
      </c>
      <c r="R47" s="33" t="s">
        <v>17</v>
      </c>
      <c r="S47" s="20">
        <f>Data!$A$27</f>
        <v>1000</v>
      </c>
    </row>
    <row r="48" spans="1:19" x14ac:dyDescent="0.25">
      <c r="A48" s="8" t="s">
        <v>15</v>
      </c>
      <c r="B48" s="66" t="s">
        <v>55</v>
      </c>
      <c r="C48" s="66"/>
      <c r="D48">
        <f>SUMPRODUCT(B7:F7,Data!$B$33:$F$33)/B17</f>
        <v>6.0000000179999997</v>
      </c>
      <c r="F48" s="29" t="s">
        <v>6</v>
      </c>
      <c r="G48" s="20">
        <f>F8</f>
        <v>500</v>
      </c>
      <c r="H48" s="33" t="s">
        <v>17</v>
      </c>
      <c r="I48" s="20">
        <f>Data!$A$27</f>
        <v>1000</v>
      </c>
      <c r="K48" s="8" t="s">
        <v>15</v>
      </c>
      <c r="L48" s="66" t="s">
        <v>55</v>
      </c>
      <c r="M48" s="66"/>
      <c r="N48">
        <f>SUMPRODUCT(I7:M7,Data!$B$33:$F$33)/C17</f>
        <v>6.0000000179999997</v>
      </c>
      <c r="P48" s="29" t="s">
        <v>6</v>
      </c>
      <c r="Q48" s="20">
        <f>M8</f>
        <v>500</v>
      </c>
      <c r="R48" s="33" t="s">
        <v>17</v>
      </c>
      <c r="S48" s="20">
        <f>Data!$A$27</f>
        <v>1000</v>
      </c>
    </row>
    <row r="49" spans="1:19" x14ac:dyDescent="0.25">
      <c r="A49" s="10" t="s">
        <v>53</v>
      </c>
      <c r="B49" s="20">
        <f>SUMPRODUCT(B7:F7,Data!$B$33:$F$33)-(Data!$C$35*B17)</f>
        <v>8.0999998317565769E-6</v>
      </c>
      <c r="C49" s="33" t="s">
        <v>17</v>
      </c>
      <c r="D49" s="20">
        <v>0</v>
      </c>
      <c r="K49" s="10" t="s">
        <v>53</v>
      </c>
      <c r="L49" s="20">
        <f>SUMPRODUCT(I7:M7,Data!$B$33:$F$33)-(Data!$C$35*C17)</f>
        <v>8.0999998317565769E-6</v>
      </c>
      <c r="M49" s="33" t="s">
        <v>17</v>
      </c>
      <c r="N49" s="20">
        <v>0</v>
      </c>
      <c r="R49" s="4"/>
    </row>
    <row r="50" spans="1:19" x14ac:dyDescent="0.25">
      <c r="A50" s="10" t="s">
        <v>54</v>
      </c>
      <c r="B50" s="20">
        <f>SUMPRODUCT(B7:F7,Data!$B$33:$F$33)-(Data!$C$36*B17)</f>
        <v>1350.0000080999998</v>
      </c>
      <c r="C50" s="33" t="s">
        <v>21</v>
      </c>
      <c r="D50" s="20">
        <v>0</v>
      </c>
      <c r="F50" s="8" t="s">
        <v>59</v>
      </c>
      <c r="K50" s="10" t="s">
        <v>54</v>
      </c>
      <c r="L50" s="20">
        <f>SUMPRODUCT(I7:M7,Data!$B$33:$F$33)-(Data!$C$36*C17)</f>
        <v>1350.0000080999998</v>
      </c>
      <c r="M50" s="33" t="s">
        <v>21</v>
      </c>
      <c r="N50" s="20">
        <v>0</v>
      </c>
      <c r="P50" s="8" t="s">
        <v>59</v>
      </c>
    </row>
    <row r="51" spans="1:19" x14ac:dyDescent="0.25">
      <c r="F51" s="29" t="s">
        <v>1</v>
      </c>
      <c r="G51" s="20">
        <f>SUM(Data!A39+B6-B7-B8)</f>
        <v>-5.6843418860808015E-14</v>
      </c>
      <c r="H51" s="33" t="s">
        <v>19</v>
      </c>
      <c r="I51" s="20">
        <v>0</v>
      </c>
      <c r="P51" s="29" t="s">
        <v>1</v>
      </c>
      <c r="Q51" s="20">
        <f>SUM(B8+I6-I7-I8)</f>
        <v>0</v>
      </c>
      <c r="R51" s="33" t="s">
        <v>19</v>
      </c>
      <c r="S51" s="20">
        <v>0</v>
      </c>
    </row>
    <row r="52" spans="1:19" x14ac:dyDescent="0.25">
      <c r="A52" s="24" t="s">
        <v>45</v>
      </c>
      <c r="F52" s="29" t="s">
        <v>2</v>
      </c>
      <c r="G52" s="20">
        <f>SUM(Data!A39+C6-C7-C8)</f>
        <v>-9.9999999747524271E-7</v>
      </c>
      <c r="H52" s="33" t="s">
        <v>19</v>
      </c>
      <c r="I52" s="20">
        <v>0</v>
      </c>
      <c r="K52" s="24" t="s">
        <v>45</v>
      </c>
      <c r="P52" s="29" t="s">
        <v>2</v>
      </c>
      <c r="Q52" s="20">
        <f>SUM(C8+J6-J7-J8)</f>
        <v>-1.0000000543186616E-6</v>
      </c>
      <c r="R52" s="33" t="s">
        <v>19</v>
      </c>
      <c r="S52" s="20">
        <v>0</v>
      </c>
    </row>
    <row r="53" spans="1:19" ht="15.75" thickBot="1" x14ac:dyDescent="0.3">
      <c r="B53" s="28" t="s">
        <v>56</v>
      </c>
      <c r="C53" s="65" t="s">
        <v>57</v>
      </c>
      <c r="D53" s="65"/>
      <c r="F53" s="29" t="s">
        <v>4</v>
      </c>
      <c r="G53" s="20">
        <f>SUM(Data!A39+D6-D7-D8)</f>
        <v>0</v>
      </c>
      <c r="H53" s="33" t="s">
        <v>19</v>
      </c>
      <c r="I53" s="20">
        <v>0</v>
      </c>
      <c r="L53" s="28" t="s">
        <v>56</v>
      </c>
      <c r="M53" s="65" t="s">
        <v>57</v>
      </c>
      <c r="N53" s="65"/>
      <c r="P53" s="29" t="s">
        <v>4</v>
      </c>
      <c r="Q53" s="20">
        <f>SUM(D8+K6-K7-K8)</f>
        <v>0</v>
      </c>
      <c r="R53" s="33" t="s">
        <v>19</v>
      </c>
      <c r="S53" s="20">
        <v>0</v>
      </c>
    </row>
    <row r="54" spans="1:19" ht="15.75" thickTop="1" x14ac:dyDescent="0.25">
      <c r="B54" s="20">
        <f>SUM(B7:F7)</f>
        <v>450.000001</v>
      </c>
      <c r="C54" s="33" t="s">
        <v>19</v>
      </c>
      <c r="D54" s="20">
        <f>B17</f>
        <v>450</v>
      </c>
      <c r="F54" s="29" t="s">
        <v>5</v>
      </c>
      <c r="G54" s="20">
        <f>SUM(Data!A39+E6-E7-E8)</f>
        <v>0</v>
      </c>
      <c r="H54" s="33" t="s">
        <v>19</v>
      </c>
      <c r="I54" s="20">
        <v>0</v>
      </c>
      <c r="L54" s="20">
        <f>SUM(I7:M7)</f>
        <v>450.000001</v>
      </c>
      <c r="M54" s="33" t="s">
        <v>19</v>
      </c>
      <c r="N54" s="20">
        <f>C17</f>
        <v>450</v>
      </c>
      <c r="P54" s="29" t="s">
        <v>5</v>
      </c>
      <c r="Q54" s="20">
        <f>SUM(E8+L6-L7-L8)</f>
        <v>0</v>
      </c>
      <c r="R54" s="33" t="s">
        <v>19</v>
      </c>
      <c r="S54" s="20">
        <v>0</v>
      </c>
    </row>
    <row r="55" spans="1:19" x14ac:dyDescent="0.25">
      <c r="F55" s="29" t="s">
        <v>6</v>
      </c>
      <c r="G55" s="20">
        <f>SUM(Data!A39+F6-F7-F8)</f>
        <v>0</v>
      </c>
      <c r="H55" s="33" t="s">
        <v>19</v>
      </c>
      <c r="I55" s="20">
        <v>0</v>
      </c>
      <c r="P55" s="29" t="s">
        <v>6</v>
      </c>
      <c r="Q55" s="20">
        <f>SUM(F8+M6-M7-M8)</f>
        <v>0</v>
      </c>
      <c r="R55" s="33" t="s">
        <v>19</v>
      </c>
      <c r="S55" s="20">
        <v>0</v>
      </c>
    </row>
    <row r="57" spans="1:19" s="30" customFormat="1" ht="18.75" x14ac:dyDescent="0.3">
      <c r="A57" s="9" t="s">
        <v>9</v>
      </c>
      <c r="B57"/>
      <c r="C57"/>
      <c r="D57"/>
      <c r="E57"/>
      <c r="F57"/>
      <c r="G57"/>
      <c r="H57"/>
      <c r="I57"/>
      <c r="J57"/>
      <c r="K57" s="9" t="s">
        <v>10</v>
      </c>
      <c r="L57"/>
      <c r="M57"/>
      <c r="N57"/>
      <c r="O57"/>
      <c r="P57"/>
      <c r="Q57"/>
      <c r="R57"/>
      <c r="S57"/>
    </row>
    <row r="58" spans="1:19" s="30" customFormat="1" ht="15.75" x14ac:dyDescent="0.25">
      <c r="A58" s="7" t="s">
        <v>30</v>
      </c>
      <c r="B58"/>
      <c r="C58"/>
      <c r="D58"/>
      <c r="E58"/>
      <c r="F58" s="7" t="s">
        <v>32</v>
      </c>
      <c r="G58"/>
      <c r="H58"/>
      <c r="I58"/>
      <c r="J58"/>
      <c r="K58" s="7" t="s">
        <v>30</v>
      </c>
      <c r="L58"/>
      <c r="M58"/>
      <c r="N58"/>
      <c r="O58"/>
      <c r="P58" s="7" t="s">
        <v>32</v>
      </c>
      <c r="Q58"/>
      <c r="R58"/>
      <c r="S58"/>
    </row>
    <row r="59" spans="1:19" s="30" customFormat="1" x14ac:dyDescent="0.25">
      <c r="A59" s="8" t="s">
        <v>31</v>
      </c>
      <c r="B59"/>
      <c r="C59"/>
      <c r="D59"/>
      <c r="E59"/>
      <c r="F59" s="8" t="s">
        <v>46</v>
      </c>
      <c r="G59"/>
      <c r="H59" s="4"/>
      <c r="I59"/>
      <c r="J59"/>
      <c r="K59" s="8" t="s">
        <v>31</v>
      </c>
      <c r="L59"/>
      <c r="M59"/>
      <c r="N59"/>
      <c r="O59"/>
      <c r="P59" s="8" t="s">
        <v>46</v>
      </c>
      <c r="Q59"/>
      <c r="R59"/>
      <c r="S59"/>
    </row>
    <row r="60" spans="1:19" s="30" customFormat="1" ht="15.75" thickBot="1" x14ac:dyDescent="0.3">
      <c r="A60" s="13"/>
      <c r="B60" s="12" t="s">
        <v>49</v>
      </c>
      <c r="C60" s="12"/>
      <c r="D60" s="31" t="s">
        <v>50</v>
      </c>
      <c r="E60"/>
      <c r="F60" s="29" t="s">
        <v>1</v>
      </c>
      <c r="G60" s="20">
        <f>P8</f>
        <v>96.296295999999998</v>
      </c>
      <c r="H60" s="33" t="s">
        <v>17</v>
      </c>
      <c r="I60" s="20">
        <f>Data!$A$27</f>
        <v>1000</v>
      </c>
      <c r="J60"/>
      <c r="K60" s="13"/>
      <c r="L60" s="12" t="s">
        <v>49</v>
      </c>
      <c r="M60" s="12"/>
      <c r="N60" s="12" t="s">
        <v>50</v>
      </c>
      <c r="O60"/>
      <c r="P60" s="29" t="s">
        <v>1</v>
      </c>
      <c r="Q60" s="20">
        <f>B13</f>
        <v>11.111110999999999</v>
      </c>
      <c r="R60" s="33" t="s">
        <v>17</v>
      </c>
      <c r="S60" s="20">
        <f>Data!$A$27</f>
        <v>1000</v>
      </c>
    </row>
    <row r="61" spans="1:19" s="30" customFormat="1" ht="15.75" thickTop="1" x14ac:dyDescent="0.25">
      <c r="A61" s="10" t="s">
        <v>47</v>
      </c>
      <c r="B61" s="32">
        <f>SUM(P7:Q7)</f>
        <v>199.99999500000001</v>
      </c>
      <c r="C61" s="33" t="s">
        <v>17</v>
      </c>
      <c r="D61" s="20">
        <f>Data!$B$22</f>
        <v>200</v>
      </c>
      <c r="E61"/>
      <c r="F61" s="29" t="s">
        <v>2</v>
      </c>
      <c r="G61" s="20">
        <f>Q8</f>
        <v>303.70370000000003</v>
      </c>
      <c r="H61" s="33" t="s">
        <v>17</v>
      </c>
      <c r="I61" s="20">
        <f>Data!$A$27</f>
        <v>1000</v>
      </c>
      <c r="J61"/>
      <c r="K61" s="10" t="s">
        <v>47</v>
      </c>
      <c r="L61" s="20">
        <f>SUM(B12:C12)</f>
        <v>199.99999500000001</v>
      </c>
      <c r="M61" s="33" t="s">
        <v>17</v>
      </c>
      <c r="N61" s="20">
        <f>Data!$B$22</f>
        <v>200</v>
      </c>
      <c r="O61"/>
      <c r="P61" s="29" t="s">
        <v>2</v>
      </c>
      <c r="Q61" s="20">
        <f>C13</f>
        <v>188.88889</v>
      </c>
      <c r="R61" s="33" t="s">
        <v>17</v>
      </c>
      <c r="S61" s="20">
        <f>Data!$A$27</f>
        <v>1000</v>
      </c>
    </row>
    <row r="62" spans="1:19" s="30" customFormat="1" x14ac:dyDescent="0.25">
      <c r="A62" s="10" t="s">
        <v>48</v>
      </c>
      <c r="B62" s="20">
        <f>SUM(R7:T7)</f>
        <v>250</v>
      </c>
      <c r="C62" s="33" t="s">
        <v>17</v>
      </c>
      <c r="D62" s="20">
        <f>Data!$B$23</f>
        <v>250</v>
      </c>
      <c r="E62"/>
      <c r="F62" s="29" t="s">
        <v>4</v>
      </c>
      <c r="G62" s="20">
        <f>R8</f>
        <v>500</v>
      </c>
      <c r="H62" s="33" t="s">
        <v>17</v>
      </c>
      <c r="I62" s="20">
        <f>Data!$A$27</f>
        <v>1000</v>
      </c>
      <c r="J62"/>
      <c r="K62" s="10" t="s">
        <v>48</v>
      </c>
      <c r="L62" s="20">
        <f>SUM(D12:F12)</f>
        <v>250</v>
      </c>
      <c r="M62" s="33" t="s">
        <v>17</v>
      </c>
      <c r="N62" s="20">
        <f>Data!$B$23</f>
        <v>250</v>
      </c>
      <c r="O62"/>
      <c r="P62" s="29" t="s">
        <v>4</v>
      </c>
      <c r="Q62" s="20">
        <f>D13</f>
        <v>500</v>
      </c>
      <c r="R62" s="33" t="s">
        <v>17</v>
      </c>
      <c r="S62" s="20">
        <f>Data!$A$27</f>
        <v>1000</v>
      </c>
    </row>
    <row r="63" spans="1:19" s="30" customFormat="1" x14ac:dyDescent="0.25">
      <c r="A63"/>
      <c r="B63"/>
      <c r="C63"/>
      <c r="D63"/>
      <c r="E63"/>
      <c r="F63" s="29" t="s">
        <v>5</v>
      </c>
      <c r="G63" s="20">
        <f>S8</f>
        <v>0</v>
      </c>
      <c r="H63" s="33" t="s">
        <v>17</v>
      </c>
      <c r="I63" s="20">
        <f>Data!$A$27</f>
        <v>1000</v>
      </c>
      <c r="J63"/>
      <c r="K63"/>
      <c r="L63"/>
      <c r="M63"/>
      <c r="N63"/>
      <c r="O63"/>
      <c r="P63" s="29" t="s">
        <v>5</v>
      </c>
      <c r="Q63" s="20">
        <f>E13</f>
        <v>0</v>
      </c>
      <c r="R63" s="33" t="s">
        <v>17</v>
      </c>
      <c r="S63" s="20">
        <f>Data!$A$27</f>
        <v>1000</v>
      </c>
    </row>
    <row r="64" spans="1:19" s="30" customFormat="1" x14ac:dyDescent="0.25">
      <c r="A64" s="8" t="s">
        <v>15</v>
      </c>
      <c r="B64" s="66" t="s">
        <v>55</v>
      </c>
      <c r="C64" s="66"/>
      <c r="D64">
        <f>SUMPRODUCT(P7:T7,Data!$B$33:$F$33)/D17</f>
        <v>5.9999999311111107</v>
      </c>
      <c r="E64"/>
      <c r="F64" s="29" t="s">
        <v>6</v>
      </c>
      <c r="G64" s="20">
        <f>T8</f>
        <v>250</v>
      </c>
      <c r="H64" s="33" t="s">
        <v>17</v>
      </c>
      <c r="I64" s="20">
        <f>Data!$A$27</f>
        <v>1000</v>
      </c>
      <c r="J64"/>
      <c r="K64" s="8" t="s">
        <v>15</v>
      </c>
      <c r="L64" s="66" t="s">
        <v>55</v>
      </c>
      <c r="M64" s="66"/>
      <c r="N64">
        <f>SUMPRODUCT(B12:F12,Data!$B$33:$F$33)/E17</f>
        <v>5.9999999311111107</v>
      </c>
      <c r="O64"/>
      <c r="P64" s="29" t="s">
        <v>6</v>
      </c>
      <c r="Q64" s="20">
        <f>F13</f>
        <v>0</v>
      </c>
      <c r="R64" s="33" t="s">
        <v>17</v>
      </c>
      <c r="S64" s="20">
        <f>Data!$A$27</f>
        <v>1000</v>
      </c>
    </row>
    <row r="65" spans="1:19" s="30" customFormat="1" x14ac:dyDescent="0.25">
      <c r="A65" s="10" t="s">
        <v>53</v>
      </c>
      <c r="B65" s="20">
        <f>SUMPRODUCT(P7:T7,Data!$B$33:$F$33)-(Data!$C$35*D17)</f>
        <v>-3.1000000035419362E-5</v>
      </c>
      <c r="C65" s="33" t="s">
        <v>17</v>
      </c>
      <c r="D65" s="20">
        <v>0</v>
      </c>
      <c r="E65"/>
      <c r="F65"/>
      <c r="G65"/>
      <c r="H65" s="4"/>
      <c r="I65"/>
      <c r="J65"/>
      <c r="K65" s="10" t="s">
        <v>53</v>
      </c>
      <c r="L65" s="20">
        <f>SUMPRODUCT(B12:F12,Data!$B$33:$F$33)-(Data!$C$35*E17)</f>
        <v>-3.1000000035419362E-5</v>
      </c>
      <c r="M65" s="33" t="s">
        <v>17</v>
      </c>
      <c r="N65" s="20">
        <v>0</v>
      </c>
      <c r="O65"/>
      <c r="P65"/>
      <c r="Q65"/>
      <c r="R65"/>
      <c r="S65"/>
    </row>
    <row r="66" spans="1:19" s="30" customFormat="1" x14ac:dyDescent="0.25">
      <c r="A66" s="10" t="s">
        <v>54</v>
      </c>
      <c r="B66" s="20">
        <f>SUMPRODUCT(P7:T7,Data!$B$33:$F$33)-(Data!$C$36*D17)</f>
        <v>1349.999969</v>
      </c>
      <c r="C66" s="33" t="s">
        <v>21</v>
      </c>
      <c r="D66" s="20">
        <v>0</v>
      </c>
      <c r="E66"/>
      <c r="F66" s="8" t="s">
        <v>59</v>
      </c>
      <c r="G66"/>
      <c r="H66"/>
      <c r="I66"/>
      <c r="J66"/>
      <c r="K66" s="10" t="s">
        <v>54</v>
      </c>
      <c r="L66" s="20">
        <f>SUMPRODUCT(B12:F12,Data!$B$33:$F$33)-(Data!$C$36*E17)</f>
        <v>1349.999969</v>
      </c>
      <c r="M66" s="33" t="s">
        <v>21</v>
      </c>
      <c r="N66" s="20">
        <v>0</v>
      </c>
      <c r="O66"/>
      <c r="P66" s="8" t="s">
        <v>59</v>
      </c>
      <c r="Q66"/>
      <c r="R66"/>
      <c r="S66"/>
    </row>
    <row r="67" spans="1:19" s="30" customFormat="1" x14ac:dyDescent="0.25">
      <c r="A67"/>
      <c r="B67"/>
      <c r="C67" s="4"/>
      <c r="D67"/>
      <c r="E67"/>
      <c r="F67" s="29" t="s">
        <v>1</v>
      </c>
      <c r="G67" s="20">
        <f>SUM(I8+P6-P7-P8)</f>
        <v>-9.9999999747524271E-7</v>
      </c>
      <c r="H67" s="33" t="s">
        <v>19</v>
      </c>
      <c r="I67" s="20">
        <v>0</v>
      </c>
      <c r="J67"/>
      <c r="K67"/>
      <c r="L67"/>
      <c r="M67"/>
      <c r="N67"/>
      <c r="O67"/>
      <c r="P67" s="29" t="s">
        <v>1</v>
      </c>
      <c r="Q67" s="20">
        <f>SUM(P8+B11-B12-B13)</f>
        <v>-5.3290705182007514E-15</v>
      </c>
      <c r="R67" s="33" t="s">
        <v>19</v>
      </c>
      <c r="S67" s="20">
        <v>0</v>
      </c>
    </row>
    <row r="68" spans="1:19" s="30" customFormat="1" x14ac:dyDescent="0.25">
      <c r="A68" s="24" t="s">
        <v>45</v>
      </c>
      <c r="B68"/>
      <c r="C68"/>
      <c r="D68"/>
      <c r="E68"/>
      <c r="F68" s="29" t="s">
        <v>2</v>
      </c>
      <c r="G68" s="20">
        <f>SUM(J8+Q6-Q7-Q8)</f>
        <v>9.9999999747524271E-6</v>
      </c>
      <c r="H68" s="33" t="s">
        <v>19</v>
      </c>
      <c r="I68" s="20">
        <v>0</v>
      </c>
      <c r="J68"/>
      <c r="K68" s="24" t="s">
        <v>45</v>
      </c>
      <c r="L68"/>
      <c r="M68"/>
      <c r="N68"/>
      <c r="O68"/>
      <c r="P68" s="29" t="s">
        <v>2</v>
      </c>
      <c r="Q68" s="20">
        <f>SUM(Q8+C11-C12-C13)</f>
        <v>2.8421709430404007E-14</v>
      </c>
      <c r="R68" s="33" t="s">
        <v>19</v>
      </c>
      <c r="S68" s="20">
        <v>0</v>
      </c>
    </row>
    <row r="69" spans="1:19" s="30" customFormat="1" ht="15.75" thickBot="1" x14ac:dyDescent="0.3">
      <c r="A69"/>
      <c r="B69" s="28" t="s">
        <v>56</v>
      </c>
      <c r="C69" s="65" t="s">
        <v>57</v>
      </c>
      <c r="D69" s="65"/>
      <c r="E69"/>
      <c r="F69" s="29" t="s">
        <v>4</v>
      </c>
      <c r="G69" s="20">
        <f>SUM(K8+R6-R7-R8)</f>
        <v>0</v>
      </c>
      <c r="H69" s="33" t="s">
        <v>19</v>
      </c>
      <c r="I69" s="20">
        <v>0</v>
      </c>
      <c r="J69"/>
      <c r="K69"/>
      <c r="L69" s="28" t="s">
        <v>56</v>
      </c>
      <c r="M69" s="65" t="s">
        <v>57</v>
      </c>
      <c r="N69" s="65"/>
      <c r="O69"/>
      <c r="P69" s="29" t="s">
        <v>4</v>
      </c>
      <c r="Q69" s="20">
        <f>SUM(R8+D11-D12-D13)</f>
        <v>0</v>
      </c>
      <c r="R69" s="33" t="s">
        <v>19</v>
      </c>
      <c r="S69" s="20">
        <v>0</v>
      </c>
    </row>
    <row r="70" spans="1:19" s="30" customFormat="1" ht="15.75" thickTop="1" x14ac:dyDescent="0.25">
      <c r="A70"/>
      <c r="B70" s="20">
        <f>SUM(P7:T7)</f>
        <v>449.99999500000001</v>
      </c>
      <c r="C70" s="33" t="s">
        <v>19</v>
      </c>
      <c r="D70" s="20">
        <f>D17</f>
        <v>450</v>
      </c>
      <c r="E70"/>
      <c r="F70" s="29" t="s">
        <v>5</v>
      </c>
      <c r="G70" s="20">
        <f>SUM(L8+S6-S7-S8)</f>
        <v>0</v>
      </c>
      <c r="H70" s="33" t="s">
        <v>19</v>
      </c>
      <c r="I70" s="20">
        <v>0</v>
      </c>
      <c r="J70"/>
      <c r="K70"/>
      <c r="L70" s="20">
        <f>SUM(B12:F12)</f>
        <v>449.99999500000001</v>
      </c>
      <c r="M70" s="33" t="s">
        <v>19</v>
      </c>
      <c r="N70" s="20">
        <f>E17</f>
        <v>450</v>
      </c>
      <c r="O70"/>
      <c r="P70" s="29" t="s">
        <v>5</v>
      </c>
      <c r="Q70" s="20">
        <f>SUM(S8+E11-E12-E13)</f>
        <v>0</v>
      </c>
      <c r="R70" s="33" t="s">
        <v>19</v>
      </c>
      <c r="S70" s="20">
        <v>0</v>
      </c>
    </row>
    <row r="71" spans="1:19" s="30" customFormat="1" x14ac:dyDescent="0.25">
      <c r="A71"/>
      <c r="B71"/>
      <c r="C71"/>
      <c r="D71"/>
      <c r="E71"/>
      <c r="F71" s="29" t="s">
        <v>6</v>
      </c>
      <c r="G71" s="32">
        <f>SUM(M8+T6-T7-T8)</f>
        <v>0</v>
      </c>
      <c r="H71" s="33" t="s">
        <v>19</v>
      </c>
      <c r="I71" s="20">
        <v>0</v>
      </c>
      <c r="J71"/>
      <c r="K71"/>
      <c r="L71"/>
      <c r="M71"/>
      <c r="N71"/>
      <c r="O71"/>
      <c r="P71" s="29" t="s">
        <v>6</v>
      </c>
      <c r="Q71" s="20">
        <f>SUM(T8+F11-F12-F13)</f>
        <v>0</v>
      </c>
      <c r="R71" s="33" t="s">
        <v>19</v>
      </c>
      <c r="S71" s="20">
        <v>0</v>
      </c>
    </row>
    <row r="72" spans="1:19" s="30" customFormat="1" x14ac:dyDescent="0.25"/>
    <row r="73" spans="1:19" s="30" customFormat="1" ht="18.75" x14ac:dyDescent="0.3">
      <c r="A73" s="9" t="s">
        <v>11</v>
      </c>
      <c r="B73"/>
      <c r="C73"/>
      <c r="D73"/>
      <c r="E73"/>
      <c r="F73"/>
      <c r="G73"/>
      <c r="H73"/>
      <c r="I73"/>
      <c r="J73"/>
      <c r="K73" s="9" t="s">
        <v>12</v>
      </c>
      <c r="L73"/>
      <c r="M73"/>
      <c r="N73"/>
      <c r="O73"/>
      <c r="P73"/>
      <c r="Q73"/>
      <c r="R73"/>
      <c r="S73"/>
    </row>
    <row r="74" spans="1:19" s="30" customFormat="1" ht="15.75" x14ac:dyDescent="0.25">
      <c r="A74" s="7" t="s">
        <v>30</v>
      </c>
      <c r="B74"/>
      <c r="C74"/>
      <c r="D74"/>
      <c r="E74"/>
      <c r="F74" s="7" t="s">
        <v>32</v>
      </c>
      <c r="G74"/>
      <c r="H74"/>
      <c r="I74"/>
      <c r="J74"/>
      <c r="K74" s="7" t="s">
        <v>30</v>
      </c>
      <c r="L74"/>
      <c r="M74"/>
      <c r="N74"/>
      <c r="O74"/>
      <c r="P74" s="7" t="s">
        <v>32</v>
      </c>
      <c r="Q74"/>
      <c r="R74"/>
      <c r="S74"/>
    </row>
    <row r="75" spans="1:19" s="30" customFormat="1" x14ac:dyDescent="0.25">
      <c r="A75" s="8" t="s">
        <v>31</v>
      </c>
      <c r="B75"/>
      <c r="C75"/>
      <c r="D75"/>
      <c r="E75"/>
      <c r="F75" s="8" t="s">
        <v>46</v>
      </c>
      <c r="G75"/>
      <c r="H75"/>
      <c r="I75"/>
      <c r="J75"/>
      <c r="K75" s="8" t="s">
        <v>31</v>
      </c>
      <c r="L75"/>
      <c r="M75"/>
      <c r="N75"/>
      <c r="O75"/>
      <c r="P75" s="8" t="s">
        <v>46</v>
      </c>
      <c r="Q75"/>
      <c r="R75"/>
      <c r="S75"/>
    </row>
    <row r="76" spans="1:19" s="30" customFormat="1" ht="15.75" thickBot="1" x14ac:dyDescent="0.3">
      <c r="A76" s="13"/>
      <c r="B76" s="12" t="s">
        <v>49</v>
      </c>
      <c r="C76" s="12"/>
      <c r="D76" s="31" t="s">
        <v>50</v>
      </c>
      <c r="E76"/>
      <c r="F76" s="29" t="s">
        <v>1</v>
      </c>
      <c r="G76" s="20">
        <f>I13</f>
        <v>0</v>
      </c>
      <c r="H76" s="33" t="s">
        <v>17</v>
      </c>
      <c r="I76" s="20">
        <f>Data!$A$27</f>
        <v>1000</v>
      </c>
      <c r="J76"/>
      <c r="K76" s="13"/>
      <c r="L76" s="12" t="s">
        <v>49</v>
      </c>
      <c r="M76" s="12"/>
      <c r="N76" s="12" t="s">
        <v>50</v>
      </c>
      <c r="O76"/>
      <c r="P76" s="29" t="s">
        <v>1</v>
      </c>
      <c r="Q76" s="20">
        <f>P13</f>
        <v>500</v>
      </c>
      <c r="R76" s="33" t="s">
        <v>17</v>
      </c>
      <c r="S76" s="20">
        <f>Data!$A$27</f>
        <v>1000</v>
      </c>
    </row>
    <row r="77" spans="1:19" s="30" customFormat="1" ht="15.75" thickTop="1" x14ac:dyDescent="0.25">
      <c r="A77" s="10" t="s">
        <v>47</v>
      </c>
      <c r="B77" s="20">
        <f>SUM(I12:J12)</f>
        <v>200.000001</v>
      </c>
      <c r="C77" s="33" t="s">
        <v>17</v>
      </c>
      <c r="D77" s="20">
        <f>Data!$B$22</f>
        <v>200</v>
      </c>
      <c r="E77"/>
      <c r="F77" s="29" t="s">
        <v>2</v>
      </c>
      <c r="G77" s="20">
        <f>J13</f>
        <v>0</v>
      </c>
      <c r="H77" s="33" t="s">
        <v>17</v>
      </c>
      <c r="I77" s="20">
        <f>Data!$A$27</f>
        <v>1000</v>
      </c>
      <c r="J77"/>
      <c r="K77" s="10" t="s">
        <v>47</v>
      </c>
      <c r="L77" s="20">
        <f>SUM(P12:Q12)</f>
        <v>200.000001</v>
      </c>
      <c r="M77" s="33" t="s">
        <v>17</v>
      </c>
      <c r="N77" s="20">
        <f>Data!$B$22</f>
        <v>200</v>
      </c>
      <c r="O77"/>
      <c r="P77" s="29" t="s">
        <v>2</v>
      </c>
      <c r="Q77" s="20">
        <f>Q13</f>
        <v>500</v>
      </c>
      <c r="R77" s="33" t="s">
        <v>17</v>
      </c>
      <c r="S77" s="20">
        <f>Data!$A$27</f>
        <v>1000</v>
      </c>
    </row>
    <row r="78" spans="1:19" s="30" customFormat="1" x14ac:dyDescent="0.25">
      <c r="A78" s="10" t="s">
        <v>48</v>
      </c>
      <c r="B78" s="20">
        <f>SUM(K12:M12)</f>
        <v>250</v>
      </c>
      <c r="C78" s="33" t="s">
        <v>17</v>
      </c>
      <c r="D78" s="20">
        <f>Data!$B$23</f>
        <v>250</v>
      </c>
      <c r="E78"/>
      <c r="F78" s="29" t="s">
        <v>4</v>
      </c>
      <c r="G78" s="20">
        <f>K13</f>
        <v>500</v>
      </c>
      <c r="H78" s="33" t="s">
        <v>17</v>
      </c>
      <c r="I78" s="20">
        <f>Data!$A$27</f>
        <v>1000</v>
      </c>
      <c r="J78"/>
      <c r="K78" s="10" t="s">
        <v>48</v>
      </c>
      <c r="L78" s="20">
        <f>SUM(R12:T12)</f>
        <v>250</v>
      </c>
      <c r="M78" s="33" t="s">
        <v>17</v>
      </c>
      <c r="N78" s="20">
        <f>Data!$B$23</f>
        <v>250</v>
      </c>
      <c r="O78"/>
      <c r="P78" s="29" t="s">
        <v>4</v>
      </c>
      <c r="Q78" s="20">
        <f>R13</f>
        <v>500</v>
      </c>
      <c r="R78" s="33" t="s">
        <v>17</v>
      </c>
      <c r="S78" s="20">
        <f>Data!$A$27</f>
        <v>1000</v>
      </c>
    </row>
    <row r="79" spans="1:19" s="30" customFormat="1" x14ac:dyDescent="0.25">
      <c r="A79"/>
      <c r="B79"/>
      <c r="C79"/>
      <c r="D79"/>
      <c r="E79"/>
      <c r="F79" s="29" t="s">
        <v>5</v>
      </c>
      <c r="G79" s="20">
        <f>L13</f>
        <v>0</v>
      </c>
      <c r="H79" s="33" t="s">
        <v>17</v>
      </c>
      <c r="I79" s="20">
        <f>Data!$A$27</f>
        <v>1000</v>
      </c>
      <c r="J79"/>
      <c r="K79"/>
      <c r="L79"/>
      <c r="M79"/>
      <c r="N79"/>
      <c r="O79"/>
      <c r="P79" s="29" t="s">
        <v>5</v>
      </c>
      <c r="Q79" s="20">
        <f>S13</f>
        <v>500</v>
      </c>
      <c r="R79" s="33" t="s">
        <v>17</v>
      </c>
      <c r="S79" s="20">
        <f>Data!$A$27</f>
        <v>1000</v>
      </c>
    </row>
    <row r="80" spans="1:19" s="30" customFormat="1" x14ac:dyDescent="0.25">
      <c r="A80" s="8" t="s">
        <v>15</v>
      </c>
      <c r="B80" s="66" t="s">
        <v>55</v>
      </c>
      <c r="C80" s="66"/>
      <c r="D80">
        <f>SUMPRODUCT(I12:M12,Data!$B$33:$F$33)/F17</f>
        <v>5.5555555684444444</v>
      </c>
      <c r="E80"/>
      <c r="F80" s="29" t="s">
        <v>6</v>
      </c>
      <c r="G80" s="20">
        <f>M13</f>
        <v>500</v>
      </c>
      <c r="H80" s="33" t="s">
        <v>17</v>
      </c>
      <c r="I80" s="20">
        <f>Data!$A$27</f>
        <v>1000</v>
      </c>
      <c r="J80"/>
      <c r="K80" s="8" t="s">
        <v>15</v>
      </c>
      <c r="L80" s="66" t="s">
        <v>55</v>
      </c>
      <c r="M80" s="66"/>
      <c r="N80">
        <f>SUMPRODUCT(P12:T12,Data!$B$33:$F$33)/G17</f>
        <v>6.0000000179999997</v>
      </c>
      <c r="O80"/>
      <c r="P80" s="29" t="s">
        <v>6</v>
      </c>
      <c r="Q80" s="20">
        <f>T13</f>
        <v>500</v>
      </c>
      <c r="R80" s="33" t="s">
        <v>17</v>
      </c>
      <c r="S80" s="20">
        <f>Data!$A$27</f>
        <v>1000</v>
      </c>
    </row>
    <row r="81" spans="1:19" s="30" customFormat="1" x14ac:dyDescent="0.25">
      <c r="A81" s="10" t="s">
        <v>53</v>
      </c>
      <c r="B81" s="20">
        <f>SUMPRODUCT(I12:M12,Data!$B$33:$F$33)-(Data!$C$35*F17)</f>
        <v>-199.99999419999995</v>
      </c>
      <c r="C81" s="33" t="s">
        <v>17</v>
      </c>
      <c r="D81" s="20">
        <v>0</v>
      </c>
      <c r="E81"/>
      <c r="F81"/>
      <c r="G81"/>
      <c r="H81"/>
      <c r="I81"/>
      <c r="J81"/>
      <c r="K81" s="10" t="s">
        <v>53</v>
      </c>
      <c r="L81" s="20">
        <f>SUMPRODUCT(P12:T12,Data!$B$33:$F$33)-(Data!$C$35*G17)</f>
        <v>8.0999998317565769E-6</v>
      </c>
      <c r="M81" s="33" t="s">
        <v>17</v>
      </c>
      <c r="N81" s="20">
        <v>0</v>
      </c>
      <c r="O81"/>
      <c r="P81"/>
      <c r="Q81"/>
      <c r="R81"/>
      <c r="S81"/>
    </row>
    <row r="82" spans="1:19" s="30" customFormat="1" x14ac:dyDescent="0.25">
      <c r="A82" s="10" t="s">
        <v>54</v>
      </c>
      <c r="B82" s="20">
        <f>SUMPRODUCT(I12:M12,Data!$B$33:$F$33)-(Data!$C$36*F17)</f>
        <v>1150.0000058000001</v>
      </c>
      <c r="C82" s="33" t="s">
        <v>21</v>
      </c>
      <c r="D82" s="20">
        <v>0</v>
      </c>
      <c r="E82"/>
      <c r="F82" s="8" t="s">
        <v>59</v>
      </c>
      <c r="G82"/>
      <c r="H82"/>
      <c r="I82"/>
      <c r="J82"/>
      <c r="K82" s="10" t="s">
        <v>54</v>
      </c>
      <c r="L82" s="20">
        <f>SUMPRODUCT(P12:T12,Data!$B$33:$F$33)-(Data!$C$36*G17)</f>
        <v>1350.0000080999998</v>
      </c>
      <c r="M82" s="33" t="s">
        <v>21</v>
      </c>
      <c r="N82" s="20">
        <v>0</v>
      </c>
      <c r="O82"/>
      <c r="P82" s="8" t="s">
        <v>59</v>
      </c>
      <c r="Q82"/>
      <c r="R82"/>
      <c r="S82"/>
    </row>
    <row r="83" spans="1:19" s="30" customFormat="1" x14ac:dyDescent="0.25">
      <c r="A83"/>
      <c r="B83"/>
      <c r="C83"/>
      <c r="D83"/>
      <c r="E83"/>
      <c r="F83" s="29" t="s">
        <v>1</v>
      </c>
      <c r="G83" s="20">
        <f>SUM(B13+I11-I12-I13)</f>
        <v>0</v>
      </c>
      <c r="H83" s="33" t="s">
        <v>19</v>
      </c>
      <c r="I83" s="20">
        <v>0</v>
      </c>
      <c r="J83"/>
      <c r="K83"/>
      <c r="L83"/>
      <c r="M83"/>
      <c r="N83"/>
      <c r="O83"/>
      <c r="P83" s="29" t="s">
        <v>1</v>
      </c>
      <c r="Q83" s="20">
        <f>SUM(I13+P11-P12-P13)</f>
        <v>0</v>
      </c>
      <c r="R83" s="33" t="s">
        <v>19</v>
      </c>
      <c r="S83" s="20">
        <v>0</v>
      </c>
    </row>
    <row r="84" spans="1:19" s="30" customFormat="1" x14ac:dyDescent="0.25">
      <c r="A84" s="24" t="s">
        <v>45</v>
      </c>
      <c r="B84"/>
      <c r="C84"/>
      <c r="D84"/>
      <c r="E84"/>
      <c r="F84" s="29" t="s">
        <v>2</v>
      </c>
      <c r="G84" s="20">
        <f>SUM(C13+J11-J12-J13)</f>
        <v>0</v>
      </c>
      <c r="H84" s="33" t="s">
        <v>19</v>
      </c>
      <c r="I84" s="20">
        <v>0</v>
      </c>
      <c r="J84"/>
      <c r="K84" s="24" t="s">
        <v>45</v>
      </c>
      <c r="L84"/>
      <c r="M84"/>
      <c r="N84"/>
      <c r="O84"/>
      <c r="P84" s="29" t="s">
        <v>2</v>
      </c>
      <c r="Q84" s="20">
        <f>SUM(J13+Q11-Q12-Q13)</f>
        <v>-1.0000000543186616E-6</v>
      </c>
      <c r="R84" s="33" t="s">
        <v>19</v>
      </c>
      <c r="S84" s="20">
        <v>0</v>
      </c>
    </row>
    <row r="85" spans="1:19" s="30" customFormat="1" ht="15.75" thickBot="1" x14ac:dyDescent="0.3">
      <c r="A85"/>
      <c r="B85" s="28" t="s">
        <v>56</v>
      </c>
      <c r="C85" s="65" t="s">
        <v>57</v>
      </c>
      <c r="D85" s="65"/>
      <c r="E85"/>
      <c r="F85" s="29" t="s">
        <v>4</v>
      </c>
      <c r="G85" s="20">
        <f>SUM(D13+K11-K12-K13)</f>
        <v>0</v>
      </c>
      <c r="H85" s="33" t="s">
        <v>19</v>
      </c>
      <c r="I85" s="20">
        <v>0</v>
      </c>
      <c r="J85"/>
      <c r="K85"/>
      <c r="L85" s="28" t="s">
        <v>56</v>
      </c>
      <c r="M85" s="65" t="s">
        <v>57</v>
      </c>
      <c r="N85" s="65"/>
      <c r="O85"/>
      <c r="P85" s="29" t="s">
        <v>4</v>
      </c>
      <c r="Q85" s="20">
        <f>SUM(K13+R11-R12-R13)</f>
        <v>0</v>
      </c>
      <c r="R85" s="33" t="s">
        <v>19</v>
      </c>
      <c r="S85" s="20">
        <v>0</v>
      </c>
    </row>
    <row r="86" spans="1:19" s="30" customFormat="1" ht="15.75" thickTop="1" x14ac:dyDescent="0.25">
      <c r="A86"/>
      <c r="B86" s="20">
        <f>SUM(I12:M12)</f>
        <v>450.000001</v>
      </c>
      <c r="C86" s="33" t="s">
        <v>19</v>
      </c>
      <c r="D86" s="20">
        <f>F17</f>
        <v>450</v>
      </c>
      <c r="E86"/>
      <c r="F86" s="29" t="s">
        <v>5</v>
      </c>
      <c r="G86" s="20">
        <f>SUM(E13+L11-L12-L13)</f>
        <v>0</v>
      </c>
      <c r="H86" s="33" t="s">
        <v>19</v>
      </c>
      <c r="I86" s="20">
        <v>0</v>
      </c>
      <c r="J86"/>
      <c r="K86"/>
      <c r="L86" s="20">
        <f>SUM(P12:T12)</f>
        <v>450.000001</v>
      </c>
      <c r="M86" s="33" t="s">
        <v>19</v>
      </c>
      <c r="N86" s="20">
        <f>G17</f>
        <v>450</v>
      </c>
      <c r="O86"/>
      <c r="P86" s="29" t="s">
        <v>5</v>
      </c>
      <c r="Q86" s="20">
        <f>SUM(L13+S11-S12-S13)</f>
        <v>0</v>
      </c>
      <c r="R86" s="33" t="s">
        <v>19</v>
      </c>
      <c r="S86" s="20">
        <v>0</v>
      </c>
    </row>
    <row r="87" spans="1:19" s="30" customFormat="1" x14ac:dyDescent="0.25">
      <c r="A87"/>
      <c r="B87"/>
      <c r="C87"/>
      <c r="D87"/>
      <c r="E87"/>
      <c r="F87" s="29" t="s">
        <v>6</v>
      </c>
      <c r="G87" s="20">
        <f>SUM(F13+M11-M12-M13)</f>
        <v>0</v>
      </c>
      <c r="H87" s="33" t="s">
        <v>19</v>
      </c>
      <c r="I87" s="20">
        <v>0</v>
      </c>
      <c r="J87"/>
      <c r="K87"/>
      <c r="L87"/>
      <c r="M87"/>
      <c r="N87"/>
      <c r="O87"/>
      <c r="P87" s="29" t="s">
        <v>6</v>
      </c>
      <c r="Q87" s="20">
        <f>SUM(M13+T11-T12-T13)</f>
        <v>0</v>
      </c>
      <c r="R87" s="33" t="s">
        <v>19</v>
      </c>
      <c r="S87" s="20">
        <v>0</v>
      </c>
    </row>
    <row r="88" spans="1:19" x14ac:dyDescent="0.25">
      <c r="R88" s="4"/>
    </row>
    <row r="89" spans="1:19" ht="15.75" x14ac:dyDescent="0.25">
      <c r="A89" s="7" t="s">
        <v>67</v>
      </c>
    </row>
    <row r="90" spans="1:19" ht="15.75" thickBot="1" x14ac:dyDescent="0.3">
      <c r="A90" s="14"/>
      <c r="B90" s="12" t="s">
        <v>68</v>
      </c>
      <c r="C90" s="12"/>
      <c r="D90" s="31" t="s">
        <v>69</v>
      </c>
    </row>
    <row r="91" spans="1:19" ht="15.75" thickTop="1" x14ac:dyDescent="0.25">
      <c r="A91" s="10" t="s">
        <v>1</v>
      </c>
      <c r="B91" s="20">
        <f>P13</f>
        <v>500</v>
      </c>
      <c r="C91" s="33" t="s">
        <v>19</v>
      </c>
      <c r="D91" s="20">
        <f>Data!$A$39</f>
        <v>500</v>
      </c>
    </row>
    <row r="92" spans="1:19" x14ac:dyDescent="0.25">
      <c r="A92" s="10" t="s">
        <v>2</v>
      </c>
      <c r="B92" s="20">
        <f>Q13</f>
        <v>500</v>
      </c>
      <c r="C92" s="33" t="s">
        <v>19</v>
      </c>
      <c r="D92" s="20">
        <f>Data!$A$39</f>
        <v>500</v>
      </c>
    </row>
    <row r="93" spans="1:19" x14ac:dyDescent="0.25">
      <c r="A93" s="10" t="s">
        <v>4</v>
      </c>
      <c r="B93" s="20">
        <f>R13</f>
        <v>500</v>
      </c>
      <c r="C93" s="33" t="s">
        <v>19</v>
      </c>
      <c r="D93" s="20">
        <f>Data!$A$39</f>
        <v>500</v>
      </c>
    </row>
    <row r="94" spans="1:19" x14ac:dyDescent="0.25">
      <c r="A94" s="10" t="s">
        <v>5</v>
      </c>
      <c r="B94" s="20">
        <f>S13</f>
        <v>500</v>
      </c>
      <c r="C94" s="33" t="s">
        <v>19</v>
      </c>
      <c r="D94" s="20">
        <f>Data!$A$39</f>
        <v>500</v>
      </c>
    </row>
    <row r="95" spans="1:19" x14ac:dyDescent="0.25">
      <c r="A95" s="10" t="s">
        <v>6</v>
      </c>
      <c r="B95" s="20">
        <f>T13</f>
        <v>500</v>
      </c>
      <c r="C95" s="33" t="s">
        <v>19</v>
      </c>
      <c r="D95" s="20">
        <f>Data!$A$39</f>
        <v>500</v>
      </c>
    </row>
  </sheetData>
  <mergeCells count="21">
    <mergeCell ref="M69:N69"/>
    <mergeCell ref="A30:D31"/>
    <mergeCell ref="A33:D34"/>
    <mergeCell ref="A35:D37"/>
    <mergeCell ref="A39:D39"/>
    <mergeCell ref="F24:G24"/>
    <mergeCell ref="C85:D85"/>
    <mergeCell ref="M85:N85"/>
    <mergeCell ref="B48:C48"/>
    <mergeCell ref="L48:M48"/>
    <mergeCell ref="B64:C64"/>
    <mergeCell ref="L64:M64"/>
    <mergeCell ref="C53:D53"/>
    <mergeCell ref="B80:C80"/>
    <mergeCell ref="L80:M80"/>
    <mergeCell ref="F30:I33"/>
    <mergeCell ref="F35:I37"/>
    <mergeCell ref="F38:I38"/>
    <mergeCell ref="F39:I39"/>
    <mergeCell ref="M53:N53"/>
    <mergeCell ref="C69:D69"/>
  </mergeCells>
  <pageMargins left="0.7" right="0.7" top="0.75" bottom="0.75" header="0.3" footer="0.3"/>
  <pageSetup paperSize="9" orientation="portrait" r:id="rId1"/>
  <ignoredErrors>
    <ignoredError sqref="B45:B4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2"/>
  <sheetViews>
    <sheetView topLeftCell="A19" workbookViewId="0">
      <selection activeCell="B48" sqref="B48"/>
    </sheetView>
  </sheetViews>
  <sheetFormatPr defaultRowHeight="15" x14ac:dyDescent="0.25"/>
  <cols>
    <col min="2" max="2" width="11.85546875" bestFit="1" customWidth="1"/>
    <col min="3" max="3" width="11.140625" bestFit="1" customWidth="1"/>
    <col min="4" max="4" width="11.5703125" customWidth="1"/>
    <col min="5" max="5" width="11.140625" customWidth="1"/>
    <col min="6" max="6" width="11" customWidth="1"/>
    <col min="7" max="7" width="12.5703125" customWidth="1"/>
    <col min="8" max="8" width="13.140625" customWidth="1"/>
  </cols>
  <sheetData>
    <row r="1" spans="1:20" ht="33.75" x14ac:dyDescent="0.5">
      <c r="A1" s="5" t="s">
        <v>93</v>
      </c>
    </row>
    <row r="2" spans="1:20" x14ac:dyDescent="0.25">
      <c r="A2" t="s">
        <v>94</v>
      </c>
    </row>
    <row r="4" spans="1:20" ht="28.5" x14ac:dyDescent="0.45">
      <c r="A4" s="6" t="s">
        <v>16</v>
      </c>
      <c r="D4" t="s">
        <v>38</v>
      </c>
      <c r="F4" s="19">
        <v>21</v>
      </c>
    </row>
    <row r="5" spans="1:20" ht="18.75" x14ac:dyDescent="0.3">
      <c r="A5" s="9" t="s">
        <v>26</v>
      </c>
      <c r="D5" t="s">
        <v>37</v>
      </c>
    </row>
    <row r="6" spans="1:20" ht="15.75" thickBot="1" x14ac:dyDescent="0.3">
      <c r="A6" s="13" t="s">
        <v>7</v>
      </c>
      <c r="B6" s="11" t="s">
        <v>1</v>
      </c>
      <c r="C6" s="12" t="s">
        <v>2</v>
      </c>
      <c r="D6" s="12" t="s">
        <v>4</v>
      </c>
      <c r="E6" s="12" t="s">
        <v>5</v>
      </c>
      <c r="F6" s="12" t="s">
        <v>6</v>
      </c>
      <c r="H6" s="43"/>
      <c r="I6" s="30"/>
      <c r="J6" s="30"/>
      <c r="K6" s="30"/>
      <c r="L6" s="30"/>
      <c r="M6" s="30"/>
      <c r="N6" s="30"/>
      <c r="O6" s="43"/>
      <c r="P6" s="30"/>
      <c r="Q6" s="30"/>
      <c r="R6" s="30"/>
      <c r="S6" s="30"/>
      <c r="T6" s="30"/>
    </row>
    <row r="7" spans="1:20" ht="15.75" thickTop="1" x14ac:dyDescent="0.25">
      <c r="A7" s="10" t="s">
        <v>23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0" x14ac:dyDescent="0.25">
      <c r="A8" s="10" t="s">
        <v>24</v>
      </c>
      <c r="B8" s="21">
        <v>0</v>
      </c>
      <c r="C8" s="21">
        <v>200</v>
      </c>
      <c r="D8" s="21">
        <v>230</v>
      </c>
      <c r="E8" s="21">
        <v>0</v>
      </c>
      <c r="F8" s="21">
        <v>20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20" x14ac:dyDescent="0.25">
      <c r="A9" s="10" t="s">
        <v>22</v>
      </c>
      <c r="B9" s="21">
        <v>500</v>
      </c>
      <c r="C9" s="21">
        <v>300</v>
      </c>
      <c r="D9" s="21">
        <v>270</v>
      </c>
      <c r="E9" s="21">
        <v>500</v>
      </c>
      <c r="F9" s="21">
        <v>480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0" x14ac:dyDescent="0.25">
      <c r="A10" s="10" t="s">
        <v>95</v>
      </c>
      <c r="B10" s="21">
        <v>0</v>
      </c>
      <c r="C10" s="21">
        <v>1</v>
      </c>
      <c r="D10" s="21">
        <v>1</v>
      </c>
      <c r="E10" s="21">
        <v>0</v>
      </c>
      <c r="F10" s="21">
        <v>1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x14ac:dyDescent="0.25"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20" ht="18.75" x14ac:dyDescent="0.3">
      <c r="A12" s="9" t="s">
        <v>27</v>
      </c>
      <c r="E12" t="s">
        <v>44</v>
      </c>
    </row>
    <row r="13" spans="1:20" ht="15.75" thickBot="1" x14ac:dyDescent="0.3">
      <c r="A13" s="14"/>
      <c r="B13" s="12" t="s">
        <v>7</v>
      </c>
      <c r="C13" s="30"/>
      <c r="D13" s="30"/>
      <c r="E13" s="30"/>
      <c r="F13" s="30"/>
      <c r="G13" s="30"/>
    </row>
    <row r="14" spans="1:20" ht="15.75" thickTop="1" x14ac:dyDescent="0.25">
      <c r="A14" s="10" t="s">
        <v>28</v>
      </c>
      <c r="B14" s="21">
        <v>450</v>
      </c>
      <c r="C14" s="30"/>
      <c r="D14" s="30"/>
      <c r="E14" s="30"/>
      <c r="F14" s="30"/>
      <c r="G14" s="30"/>
    </row>
    <row r="16" spans="1:20" ht="28.5" x14ac:dyDescent="0.45">
      <c r="A16" s="6" t="s">
        <v>29</v>
      </c>
      <c r="E16" t="s">
        <v>39</v>
      </c>
    </row>
    <row r="17" spans="1:19" ht="15.75" thickBot="1" x14ac:dyDescent="0.3">
      <c r="A17" s="13" t="s">
        <v>20</v>
      </c>
      <c r="B17" s="12" t="s">
        <v>7</v>
      </c>
      <c r="C17" s="30"/>
      <c r="D17" s="30"/>
      <c r="E17" s="30"/>
      <c r="F17" s="30"/>
      <c r="G17" s="30"/>
      <c r="H17" s="30"/>
    </row>
    <row r="18" spans="1:19" ht="15.75" thickTop="1" x14ac:dyDescent="0.25">
      <c r="A18" s="10" t="s">
        <v>23</v>
      </c>
      <c r="B18" s="3">
        <f>-(SUMPRODUCT(B7:F7,Data!$B12:$F12))</f>
        <v>0</v>
      </c>
      <c r="D18" t="s">
        <v>41</v>
      </c>
      <c r="E18" s="44"/>
      <c r="F18" s="44"/>
      <c r="G18" s="44"/>
      <c r="H18" s="44"/>
    </row>
    <row r="19" spans="1:19" x14ac:dyDescent="0.25">
      <c r="A19" s="10" t="s">
        <v>33</v>
      </c>
      <c r="B19" s="3">
        <f>-SUM(B9:F9)*Data!$A$29</f>
        <v>-10250</v>
      </c>
      <c r="D19" t="s">
        <v>42</v>
      </c>
      <c r="E19" s="44"/>
      <c r="F19" s="44"/>
      <c r="G19" s="44"/>
      <c r="H19" s="44"/>
    </row>
    <row r="20" spans="1:19" ht="15.75" thickBot="1" x14ac:dyDescent="0.3">
      <c r="A20" s="14" t="s">
        <v>18</v>
      </c>
      <c r="B20" s="16">
        <f>B14*Data!$A$19</f>
        <v>67500</v>
      </c>
      <c r="D20" t="s">
        <v>43</v>
      </c>
      <c r="E20" s="44"/>
      <c r="F20" s="44"/>
      <c r="G20" s="44"/>
      <c r="H20" s="44"/>
    </row>
    <row r="21" spans="1:19" ht="15.75" thickTop="1" x14ac:dyDescent="0.25">
      <c r="A21" s="45" t="s">
        <v>91</v>
      </c>
      <c r="B21" s="46">
        <f>SUM(B18:B20)</f>
        <v>57250</v>
      </c>
      <c r="C21" s="30"/>
      <c r="D21" s="30"/>
      <c r="E21" s="30"/>
      <c r="F21" s="68"/>
      <c r="G21" s="68"/>
      <c r="H21" s="44"/>
    </row>
    <row r="23" spans="1:19" ht="28.5" x14ac:dyDescent="0.45">
      <c r="A23" s="6" t="s">
        <v>51</v>
      </c>
      <c r="E23" t="s">
        <v>52</v>
      </c>
      <c r="H23" s="19">
        <v>27</v>
      </c>
    </row>
    <row r="24" spans="1:19" ht="18.75" x14ac:dyDescent="0.3">
      <c r="A24" s="9" t="s">
        <v>40</v>
      </c>
    </row>
    <row r="25" spans="1:19" ht="15.75" x14ac:dyDescent="0.25">
      <c r="A25" s="7" t="s">
        <v>30</v>
      </c>
      <c r="F25" s="7" t="s">
        <v>32</v>
      </c>
      <c r="K25" s="7" t="s">
        <v>67</v>
      </c>
    </row>
    <row r="26" spans="1:19" ht="14.45" customHeight="1" x14ac:dyDescent="0.25">
      <c r="A26" s="8" t="s">
        <v>31</v>
      </c>
      <c r="F26" s="8" t="s">
        <v>46</v>
      </c>
      <c r="G26" s="27"/>
      <c r="H26" s="27"/>
      <c r="K26" s="8" t="s">
        <v>97</v>
      </c>
      <c r="P26" s="8" t="s">
        <v>109</v>
      </c>
    </row>
    <row r="27" spans="1:19" ht="14.45" customHeight="1" x14ac:dyDescent="0.25">
      <c r="A27" s="62" t="s">
        <v>65</v>
      </c>
      <c r="B27" s="62"/>
      <c r="C27" s="62"/>
      <c r="D27" s="62"/>
      <c r="E27" s="25"/>
      <c r="F27" s="63" t="s">
        <v>58</v>
      </c>
      <c r="G27" s="63"/>
      <c r="H27" s="63"/>
      <c r="I27" s="63"/>
      <c r="K27" s="64" t="s">
        <v>107</v>
      </c>
      <c r="L27" s="64"/>
      <c r="M27" s="64"/>
      <c r="N27" s="64"/>
      <c r="P27" s="59" t="s">
        <v>110</v>
      </c>
      <c r="Q27" s="59"/>
      <c r="R27" s="59"/>
      <c r="S27" s="59"/>
    </row>
    <row r="28" spans="1:19" x14ac:dyDescent="0.25">
      <c r="A28" s="62"/>
      <c r="B28" s="62"/>
      <c r="C28" s="62"/>
      <c r="D28" s="62"/>
      <c r="E28" s="25"/>
      <c r="F28" s="63"/>
      <c r="G28" s="63"/>
      <c r="H28" s="63"/>
      <c r="I28" s="63"/>
      <c r="K28" s="8" t="s">
        <v>100</v>
      </c>
      <c r="P28" s="59"/>
      <c r="Q28" s="59"/>
      <c r="R28" s="59"/>
      <c r="S28" s="59"/>
    </row>
    <row r="29" spans="1:19" x14ac:dyDescent="0.25">
      <c r="A29" s="8" t="s">
        <v>15</v>
      </c>
      <c r="F29" s="63"/>
      <c r="G29" s="63"/>
      <c r="H29" s="63"/>
      <c r="I29" s="63"/>
      <c r="K29" s="59" t="s">
        <v>106</v>
      </c>
      <c r="L29" s="59"/>
      <c r="M29" s="59"/>
      <c r="N29" s="59"/>
    </row>
    <row r="30" spans="1:19" ht="14.45" customHeight="1" x14ac:dyDescent="0.25">
      <c r="A30" s="62" t="s">
        <v>66</v>
      </c>
      <c r="B30" s="62"/>
      <c r="C30" s="62"/>
      <c r="D30" s="62"/>
      <c r="E30" s="25"/>
      <c r="F30" s="63"/>
      <c r="G30" s="63"/>
      <c r="H30" s="63"/>
      <c r="I30" s="63"/>
      <c r="K30" s="59"/>
      <c r="L30" s="59"/>
      <c r="M30" s="59"/>
      <c r="N30" s="59"/>
    </row>
    <row r="31" spans="1:19" x14ac:dyDescent="0.25">
      <c r="A31" s="62"/>
      <c r="B31" s="62"/>
      <c r="C31" s="62"/>
      <c r="D31" s="62"/>
      <c r="E31" s="25"/>
      <c r="F31" s="8" t="s">
        <v>59</v>
      </c>
      <c r="G31" s="27"/>
      <c r="H31" s="27"/>
      <c r="I31" s="27"/>
      <c r="K31" s="8" t="s">
        <v>104</v>
      </c>
    </row>
    <row r="32" spans="1:19" ht="14.45" customHeight="1" x14ac:dyDescent="0.25">
      <c r="A32" s="62" t="s">
        <v>64</v>
      </c>
      <c r="B32" s="62"/>
      <c r="C32" s="62"/>
      <c r="D32" s="62"/>
      <c r="E32" s="25"/>
      <c r="F32" s="63" t="s">
        <v>60</v>
      </c>
      <c r="G32" s="63"/>
      <c r="H32" s="63"/>
      <c r="I32" s="63"/>
      <c r="K32" s="62" t="s">
        <v>105</v>
      </c>
      <c r="L32" s="62"/>
      <c r="M32" s="62"/>
      <c r="N32" s="62"/>
    </row>
    <row r="33" spans="1:19" ht="14.45" customHeight="1" x14ac:dyDescent="0.25">
      <c r="A33" s="62"/>
      <c r="B33" s="62"/>
      <c r="C33" s="62"/>
      <c r="D33" s="62"/>
      <c r="E33" s="25"/>
      <c r="F33" s="63"/>
      <c r="G33" s="63"/>
      <c r="H33" s="63"/>
      <c r="I33" s="63"/>
      <c r="K33" s="62"/>
      <c r="L33" s="62"/>
      <c r="M33" s="62"/>
      <c r="N33" s="62"/>
    </row>
    <row r="34" spans="1:19" x14ac:dyDescent="0.25">
      <c r="A34" s="62"/>
      <c r="B34" s="62"/>
      <c r="C34" s="62"/>
      <c r="D34" s="62"/>
      <c r="E34" s="25"/>
      <c r="F34" s="63"/>
      <c r="G34" s="63"/>
      <c r="H34" s="63"/>
      <c r="I34" s="63"/>
      <c r="K34" s="62"/>
      <c r="L34" s="62"/>
      <c r="M34" s="62"/>
      <c r="N34" s="62"/>
    </row>
    <row r="35" spans="1:19" x14ac:dyDescent="0.25">
      <c r="A35" s="24" t="s">
        <v>45</v>
      </c>
      <c r="B35" s="22"/>
      <c r="C35" s="22"/>
      <c r="D35" s="22"/>
      <c r="E35" s="22"/>
      <c r="F35" s="63" t="s">
        <v>61</v>
      </c>
      <c r="G35" s="63"/>
      <c r="H35" s="63"/>
      <c r="I35" s="63"/>
    </row>
    <row r="36" spans="1:19" ht="14.45" customHeight="1" x14ac:dyDescent="0.25">
      <c r="A36" s="62" t="s">
        <v>63</v>
      </c>
      <c r="B36" s="62"/>
      <c r="C36" s="62"/>
      <c r="D36" s="62"/>
      <c r="E36" s="26"/>
      <c r="F36" s="63" t="s">
        <v>62</v>
      </c>
      <c r="G36" s="63"/>
      <c r="H36" s="63"/>
      <c r="I36" s="63"/>
    </row>
    <row r="37" spans="1:19" x14ac:dyDescent="0.25">
      <c r="A37" s="25"/>
      <c r="B37" s="25"/>
      <c r="C37" s="25"/>
      <c r="D37" s="25"/>
      <c r="E37" s="23"/>
      <c r="F37" s="8"/>
    </row>
    <row r="38" spans="1:19" ht="18.75" x14ac:dyDescent="0.3">
      <c r="A38" s="9" t="s">
        <v>7</v>
      </c>
      <c r="K38" s="47"/>
      <c r="L38" s="30"/>
      <c r="M38" s="30"/>
      <c r="N38" s="30"/>
      <c r="O38" s="30"/>
      <c r="P38" s="30"/>
      <c r="Q38" s="30"/>
      <c r="R38" s="30"/>
      <c r="S38" s="30"/>
    </row>
    <row r="39" spans="1:19" ht="15.75" x14ac:dyDescent="0.25">
      <c r="A39" s="7" t="s">
        <v>30</v>
      </c>
      <c r="F39" s="7" t="s">
        <v>32</v>
      </c>
      <c r="K39" s="7" t="s">
        <v>67</v>
      </c>
      <c r="L39" s="30"/>
      <c r="M39" s="30"/>
      <c r="N39" s="30"/>
      <c r="O39" s="30"/>
      <c r="P39" s="48"/>
      <c r="Q39" s="30"/>
      <c r="R39" s="30"/>
      <c r="S39" s="30"/>
    </row>
    <row r="40" spans="1:19" x14ac:dyDescent="0.25">
      <c r="A40" s="8" t="s">
        <v>31</v>
      </c>
      <c r="F40" s="8" t="s">
        <v>46</v>
      </c>
      <c r="K40" s="8" t="s">
        <v>97</v>
      </c>
      <c r="L40" s="30"/>
      <c r="M40" s="30"/>
      <c r="N40" s="30"/>
      <c r="O40" s="30"/>
      <c r="P40" s="8" t="s">
        <v>109</v>
      </c>
      <c r="Q40" s="30"/>
      <c r="R40" s="30"/>
      <c r="S40" s="30"/>
    </row>
    <row r="41" spans="1:19" ht="15.75" thickBot="1" x14ac:dyDescent="0.3">
      <c r="A41" s="13"/>
      <c r="B41" s="12" t="s">
        <v>49</v>
      </c>
      <c r="C41" s="12"/>
      <c r="D41" s="31" t="s">
        <v>50</v>
      </c>
      <c r="F41" s="29" t="s">
        <v>1</v>
      </c>
      <c r="G41" s="20">
        <f>B9</f>
        <v>500</v>
      </c>
      <c r="H41" s="33" t="s">
        <v>17</v>
      </c>
      <c r="I41" s="20">
        <f>Data!$A$27</f>
        <v>1000</v>
      </c>
      <c r="K41" s="41"/>
      <c r="L41" s="12" t="s">
        <v>49</v>
      </c>
      <c r="M41" s="12"/>
      <c r="N41" s="31" t="s">
        <v>50</v>
      </c>
      <c r="O41" s="30"/>
      <c r="P41" s="53"/>
      <c r="Q41" s="54" t="s">
        <v>24</v>
      </c>
      <c r="R41" s="65" t="s">
        <v>101</v>
      </c>
      <c r="S41" s="65"/>
    </row>
    <row r="42" spans="1:19" ht="15.75" thickTop="1" x14ac:dyDescent="0.25">
      <c r="A42" s="10" t="s">
        <v>47</v>
      </c>
      <c r="B42" s="20">
        <f>SUM(B8:C8)</f>
        <v>200</v>
      </c>
      <c r="C42" s="33" t="s">
        <v>17</v>
      </c>
      <c r="D42" s="20">
        <f>Data!$B$22</f>
        <v>200</v>
      </c>
      <c r="F42" s="29" t="s">
        <v>2</v>
      </c>
      <c r="G42" s="20">
        <f>C9</f>
        <v>300</v>
      </c>
      <c r="H42" s="33" t="s">
        <v>17</v>
      </c>
      <c r="I42" s="20">
        <f>Data!$A$27</f>
        <v>1000</v>
      </c>
      <c r="K42" s="40"/>
      <c r="L42" s="20">
        <f>SUM(B10:F10)</f>
        <v>3</v>
      </c>
      <c r="M42" s="33" t="s">
        <v>17</v>
      </c>
      <c r="N42" s="20">
        <f>Data!$A$42</f>
        <v>3</v>
      </c>
      <c r="O42" s="30"/>
      <c r="P42" s="29" t="s">
        <v>1</v>
      </c>
      <c r="Q42" s="20">
        <f>B8</f>
        <v>0</v>
      </c>
      <c r="R42" s="33" t="s">
        <v>17</v>
      </c>
      <c r="S42" s="20">
        <f>Data!$B$23*B10</f>
        <v>0</v>
      </c>
    </row>
    <row r="43" spans="1:19" x14ac:dyDescent="0.25">
      <c r="A43" s="10" t="s">
        <v>48</v>
      </c>
      <c r="B43" s="20">
        <f>SUM(D8:F8)</f>
        <v>250</v>
      </c>
      <c r="C43" s="33" t="s">
        <v>17</v>
      </c>
      <c r="D43" s="20">
        <f>Data!$B$23</f>
        <v>250</v>
      </c>
      <c r="F43" s="29" t="s">
        <v>4</v>
      </c>
      <c r="G43" s="20">
        <f>D9</f>
        <v>270</v>
      </c>
      <c r="H43" s="33" t="s">
        <v>17</v>
      </c>
      <c r="I43" s="20">
        <f>Data!$A$27</f>
        <v>1000</v>
      </c>
      <c r="K43" s="8" t="s">
        <v>100</v>
      </c>
      <c r="L43" s="30"/>
      <c r="M43" s="50"/>
      <c r="N43" s="30"/>
      <c r="O43" s="30"/>
      <c r="P43" s="29" t="s">
        <v>2</v>
      </c>
      <c r="Q43" s="20">
        <f>C8</f>
        <v>200</v>
      </c>
      <c r="R43" s="33" t="s">
        <v>17</v>
      </c>
      <c r="S43" s="20">
        <f>Data!$B$23*C10</f>
        <v>250</v>
      </c>
    </row>
    <row r="44" spans="1:19" ht="15.75" thickBot="1" x14ac:dyDescent="0.3">
      <c r="F44" s="29" t="s">
        <v>5</v>
      </c>
      <c r="G44" s="20">
        <f>E9</f>
        <v>500</v>
      </c>
      <c r="H44" s="33" t="s">
        <v>17</v>
      </c>
      <c r="I44" s="20">
        <f>Data!$A$27</f>
        <v>1000</v>
      </c>
      <c r="K44" s="53"/>
      <c r="L44" s="54" t="s">
        <v>24</v>
      </c>
      <c r="M44" s="55"/>
      <c r="N44" s="55" t="s">
        <v>101</v>
      </c>
      <c r="O44" s="30"/>
      <c r="P44" s="29" t="s">
        <v>4</v>
      </c>
      <c r="Q44" s="20">
        <f>D8</f>
        <v>230</v>
      </c>
      <c r="R44" s="33" t="s">
        <v>17</v>
      </c>
      <c r="S44" s="20">
        <f>Data!$B$23*D10</f>
        <v>250</v>
      </c>
    </row>
    <row r="45" spans="1:19" ht="15.75" thickTop="1" x14ac:dyDescent="0.25">
      <c r="A45" s="8" t="s">
        <v>15</v>
      </c>
      <c r="B45" s="66" t="s">
        <v>55</v>
      </c>
      <c r="C45" s="66"/>
      <c r="D45">
        <f>SUMPRODUCT(B8:F8,Data!$B$33:$F$33)/B14</f>
        <v>3.9555555555555557</v>
      </c>
      <c r="F45" s="29" t="s">
        <v>6</v>
      </c>
      <c r="G45" s="20">
        <f>F9</f>
        <v>480</v>
      </c>
      <c r="H45" s="33" t="s">
        <v>17</v>
      </c>
      <c r="I45" s="20">
        <f>Data!$A$27</f>
        <v>1000</v>
      </c>
      <c r="K45" s="10" t="s">
        <v>1</v>
      </c>
      <c r="L45" s="39">
        <f>B8</f>
        <v>0</v>
      </c>
      <c r="M45" s="42" t="s">
        <v>21</v>
      </c>
      <c r="N45" s="39">
        <f>Data!$A$45*B10</f>
        <v>0</v>
      </c>
      <c r="O45" s="30"/>
      <c r="P45" s="29" t="s">
        <v>5</v>
      </c>
      <c r="Q45" s="20">
        <f>E8</f>
        <v>0</v>
      </c>
      <c r="R45" s="33" t="s">
        <v>17</v>
      </c>
      <c r="S45" s="20">
        <f>Data!$B$23*E10</f>
        <v>0</v>
      </c>
    </row>
    <row r="46" spans="1:19" x14ac:dyDescent="0.25">
      <c r="A46" s="10" t="s">
        <v>53</v>
      </c>
      <c r="B46" s="20">
        <f>SUMPRODUCT(B8:F8,Data!$B$33:$F$33)-(Data!$C$35*B14)</f>
        <v>-920</v>
      </c>
      <c r="C46" s="33" t="s">
        <v>17</v>
      </c>
      <c r="D46" s="20">
        <v>0</v>
      </c>
      <c r="K46" s="10" t="s">
        <v>2</v>
      </c>
      <c r="L46" s="39">
        <f>C8</f>
        <v>200</v>
      </c>
      <c r="M46" s="42" t="s">
        <v>21</v>
      </c>
      <c r="N46" s="39">
        <f>Data!$A$45*C10</f>
        <v>20</v>
      </c>
      <c r="O46" s="30"/>
      <c r="P46" s="29" t="s">
        <v>6</v>
      </c>
      <c r="Q46" s="20">
        <f>F8</f>
        <v>20</v>
      </c>
      <c r="R46" s="33" t="s">
        <v>17</v>
      </c>
      <c r="S46" s="20">
        <f>Data!$B$23*F10</f>
        <v>250</v>
      </c>
    </row>
    <row r="47" spans="1:19" x14ac:dyDescent="0.25">
      <c r="A47" s="10" t="s">
        <v>54</v>
      </c>
      <c r="B47" s="20">
        <f>SUMPRODUCT(B8:F8,Data!$B$33:$F$33)-(Data!$C$36*B14)</f>
        <v>430</v>
      </c>
      <c r="C47" s="33" t="s">
        <v>21</v>
      </c>
      <c r="D47" s="20">
        <v>0</v>
      </c>
      <c r="F47" s="8" t="s">
        <v>59</v>
      </c>
      <c r="K47" s="10" t="s">
        <v>4</v>
      </c>
      <c r="L47" s="39">
        <f>D8</f>
        <v>230</v>
      </c>
      <c r="M47" s="42" t="s">
        <v>21</v>
      </c>
      <c r="N47" s="39">
        <f>Data!$A$45*D10</f>
        <v>20</v>
      </c>
      <c r="O47" s="30"/>
      <c r="P47" s="43"/>
      <c r="Q47" s="30"/>
      <c r="R47" s="30"/>
      <c r="S47" s="30"/>
    </row>
    <row r="48" spans="1:19" x14ac:dyDescent="0.25">
      <c r="F48" s="29" t="s">
        <v>1</v>
      </c>
      <c r="G48" s="20">
        <f>SUM(Data!A39+B7-B8-B9)</f>
        <v>0</v>
      </c>
      <c r="H48" s="33" t="s">
        <v>19</v>
      </c>
      <c r="I48" s="20">
        <v>0</v>
      </c>
      <c r="K48" s="10" t="s">
        <v>5</v>
      </c>
      <c r="L48" s="39">
        <f>E8</f>
        <v>0</v>
      </c>
      <c r="M48" s="42" t="s">
        <v>21</v>
      </c>
      <c r="N48" s="39">
        <f>Data!$A$45*E10</f>
        <v>0</v>
      </c>
      <c r="O48" s="30"/>
      <c r="P48" s="49"/>
      <c r="Q48" s="30"/>
      <c r="R48" s="50"/>
      <c r="S48" s="30"/>
    </row>
    <row r="49" spans="1:19" x14ac:dyDescent="0.25">
      <c r="A49" s="24" t="s">
        <v>45</v>
      </c>
      <c r="F49" s="29" t="s">
        <v>2</v>
      </c>
      <c r="G49" s="20">
        <f>SUM(Data!A39+C7-C8-C9)</f>
        <v>0</v>
      </c>
      <c r="H49" s="33" t="s">
        <v>19</v>
      </c>
      <c r="I49" s="20">
        <v>0</v>
      </c>
      <c r="K49" s="10" t="s">
        <v>6</v>
      </c>
      <c r="L49" s="39">
        <f>F8</f>
        <v>20</v>
      </c>
      <c r="M49" s="42" t="s">
        <v>21</v>
      </c>
      <c r="N49" s="39">
        <f>Data!$A$45*F10</f>
        <v>20</v>
      </c>
      <c r="O49" s="30"/>
      <c r="P49" s="49"/>
      <c r="Q49" s="30"/>
      <c r="R49" s="50"/>
      <c r="S49" s="30"/>
    </row>
    <row r="50" spans="1:19" ht="15.75" thickBot="1" x14ac:dyDescent="0.3">
      <c r="B50" s="28" t="s">
        <v>56</v>
      </c>
      <c r="C50" s="65" t="s">
        <v>57</v>
      </c>
      <c r="D50" s="65"/>
      <c r="F50" s="29" t="s">
        <v>4</v>
      </c>
      <c r="G50" s="20">
        <f>SUM(Data!A39+D7-D8-D9)</f>
        <v>0</v>
      </c>
      <c r="H50" s="33" t="s">
        <v>19</v>
      </c>
      <c r="I50" s="20">
        <v>0</v>
      </c>
      <c r="K50" s="8" t="s">
        <v>104</v>
      </c>
      <c r="L50" s="52"/>
      <c r="M50" s="56"/>
      <c r="N50" s="56"/>
      <c r="O50" s="30"/>
      <c r="P50" s="49"/>
      <c r="Q50" s="30"/>
      <c r="R50" s="50"/>
      <c r="S50" s="30"/>
    </row>
    <row r="51" spans="1:19" ht="16.5" thickTop="1" thickBot="1" x14ac:dyDescent="0.3">
      <c r="B51" s="20">
        <f>SUM(B8:F8)</f>
        <v>450</v>
      </c>
      <c r="C51" s="33" t="s">
        <v>19</v>
      </c>
      <c r="D51" s="20">
        <f>B14</f>
        <v>450</v>
      </c>
      <c r="F51" s="29" t="s">
        <v>5</v>
      </c>
      <c r="G51" s="20">
        <f>SUM(Data!A39+E7-E8-E9)</f>
        <v>0</v>
      </c>
      <c r="H51" s="33" t="s">
        <v>19</v>
      </c>
      <c r="I51" s="20">
        <v>0</v>
      </c>
      <c r="K51" s="30"/>
      <c r="L51" s="28" t="s">
        <v>108</v>
      </c>
      <c r="M51" s="65" t="s">
        <v>101</v>
      </c>
      <c r="N51" s="65"/>
      <c r="O51" s="30"/>
      <c r="P51" s="49"/>
      <c r="Q51" s="30"/>
      <c r="R51" s="50"/>
      <c r="S51" s="30"/>
    </row>
    <row r="52" spans="1:19" ht="15.75" thickTop="1" x14ac:dyDescent="0.25">
      <c r="F52" s="29" t="s">
        <v>6</v>
      </c>
      <c r="G52" s="20">
        <f>SUM(Data!A39+F7-F8-F9)</f>
        <v>0</v>
      </c>
      <c r="H52" s="33" t="s">
        <v>19</v>
      </c>
      <c r="I52" s="20">
        <v>0</v>
      </c>
      <c r="K52" s="30"/>
      <c r="L52" s="20">
        <f>F10</f>
        <v>1</v>
      </c>
      <c r="M52" s="33" t="s">
        <v>21</v>
      </c>
      <c r="N52" s="20">
        <f>(B10+C10)/2</f>
        <v>0.5</v>
      </c>
      <c r="O52" s="30"/>
      <c r="P52" s="49"/>
      <c r="Q52" s="30"/>
      <c r="R52" s="50"/>
      <c r="S52" s="30"/>
    </row>
  </sheetData>
  <mergeCells count="17">
    <mergeCell ref="F21:G21"/>
    <mergeCell ref="A27:D28"/>
    <mergeCell ref="F27:I30"/>
    <mergeCell ref="A30:D31"/>
    <mergeCell ref="A32:D34"/>
    <mergeCell ref="F32:I34"/>
    <mergeCell ref="F35:I35"/>
    <mergeCell ref="A36:D36"/>
    <mergeCell ref="F36:I36"/>
    <mergeCell ref="B45:C45"/>
    <mergeCell ref="C50:D50"/>
    <mergeCell ref="K29:N30"/>
    <mergeCell ref="K32:N34"/>
    <mergeCell ref="K27:N27"/>
    <mergeCell ref="M51:N51"/>
    <mergeCell ref="P27:S28"/>
    <mergeCell ref="R41:S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FM2 - Multiperiod (13.2)</vt:lpstr>
      <vt:lpstr>FM1 - January (13.1.1)</vt:lpstr>
      <vt:lpstr>FM1 - Multiperiod (13.1.2)</vt:lpstr>
      <vt:lpstr>FM2 - January (13.2.-)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Benjamin Charlton</cp:lastModifiedBy>
  <dcterms:created xsi:type="dcterms:W3CDTF">2018-12-09T12:46:26Z</dcterms:created>
  <dcterms:modified xsi:type="dcterms:W3CDTF">2018-12-13T12:29:31Z</dcterms:modified>
</cp:coreProperties>
</file>