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afeon/Desktop/G54LDO/Workshop 5/"/>
    </mc:Choice>
  </mc:AlternateContent>
  <xr:revisionPtr revIDLastSave="0" documentId="13_ncr:1_{C04D5FDB-D94E-C34E-920E-99749921FED5}" xr6:coauthVersionLast="38" xr6:coauthVersionMax="38" xr10:uidLastSave="{00000000-0000-0000-0000-000000000000}"/>
  <bookViews>
    <workbookView xWindow="1200" yWindow="460" windowWidth="39760" windowHeight="25140" tabRatio="790" activeTab="7" xr2:uid="{00000000-000D-0000-FFFF-FFFF00000000}"/>
  </bookViews>
  <sheets>
    <sheet name="MinimumCostFlow" sheetId="47" r:id="rId1"/>
    <sheet name="MinimumCostFlow2" sheetId="48" r:id="rId2"/>
    <sheet name="MinimumCostFlow2 (2)" sheetId="55" r:id="rId3"/>
    <sheet name="MaximumFlow" sheetId="50" r:id="rId4"/>
    <sheet name="MaximumFlow2" sheetId="51" r:id="rId5"/>
    <sheet name="Aqueduct" sheetId="53" r:id="rId6"/>
    <sheet name="Aqueduct (2)" sheetId="56" r:id="rId7"/>
    <sheet name="SuperDistribution" sheetId="52" r:id="rId8"/>
    <sheet name="Cars OG" sheetId="57" r:id="rId9"/>
    <sheet name="Cars 2" sheetId="54" r:id="rId10"/>
  </sheets>
  <externalReferences>
    <externalReference r:id="rId11"/>
  </externalReferences>
  <definedNames>
    <definedName name="Data_SuperDistribution" localSheetId="7">SuperDistribution!$B$3:$I$51</definedName>
    <definedName name="Data_SuperDistribution_1" localSheetId="7">SuperDistribution!$A$3:$I$58</definedName>
    <definedName name="sencount" hidden="1">2</definedName>
    <definedName name="solver_adj" localSheetId="5" hidden="1">Aqueduct!$E$16,Aqueduct!$F$16,Aqueduct!$E$17,Aqueduct!$F$17,Aqueduct!$G$17,Aqueduct!$F$18,Aqueduct!$G$18,Aqueduct!$H$19,Aqueduct!$I$19,Aqueduct!$H$20,Aqueduct!$I$20,Aqueduct!$J$20,Aqueduct!$I$21,Aqueduct!$J$21,Aqueduct!$K$22,Aqueduct!$K$23,Aqueduct!$K$24</definedName>
    <definedName name="solver_adj" localSheetId="6" hidden="1">'Aqueduct (2)'!$E$16:$F$17,'Aqueduct (2)'!$F$18,'Aqueduct (2)'!$H$19:$I$20,'Aqueduct (2)'!$J$20,'Aqueduct (2)'!$K$22:$K$24</definedName>
    <definedName name="solver_adj" localSheetId="9" hidden="1">'Cars 2'!$B$8:$F$10</definedName>
    <definedName name="solver_adj" localSheetId="8" hidden="1">'Cars OG'!$B$8:$F$10</definedName>
    <definedName name="solver_adj" localSheetId="3" hidden="1">MaximumFlow!$E$4:$E$15</definedName>
    <definedName name="solver_adj" localSheetId="4" hidden="1">MaximumFlow2!$C$14,MaximumFlow2!$D$14,MaximumFlow2!$E$14,MaximumFlow2!$D$15,MaximumFlow2!$F$15,MaximumFlow2!$E$16,MaximumFlow2!$F$16,MaximumFlow2!$G$16,MaximumFlow2!$G$17,MaximumFlow2!$H$18,MaximumFlow2!$F$19,MaximumFlow2!$H$19</definedName>
    <definedName name="solver_adj" localSheetId="0" hidden="1">MinimumCostFlow!$F$4:$F$10</definedName>
    <definedName name="solver_adj" localSheetId="1" hidden="1">MinimumCostFlow2!$D$12,MinimumCostFlow2!$C$11:$E$11,MinimumCostFlow2!$F$13,MinimumCostFlow2!$F$14,MinimumCostFlow2!$E$15</definedName>
    <definedName name="solver_adj" localSheetId="2" hidden="1">'MinimumCostFlow2 (2)'!$D$12,'MinimumCostFlow2 (2)'!$C$11:$E$11,'MinimumCostFlow2 (2)'!$F$13,'MinimumCostFlow2 (2)'!$F$14,'MinimumCostFlow2 (2)'!$E$15,'MinimumCostFlow2 (2)'!$E$13</definedName>
    <definedName name="solver_adj" localSheetId="7" hidden="1">SuperDistribution!$M$12:$U$13,SuperDistribution!$Q$14:$U$17,SuperDistribution!$M$37:$U$38,SuperDistribution!$Q$39:$U$42,SuperDistribution!$M$62:$U$63,SuperDistribution!$Q$64:$U$67</definedName>
    <definedName name="solver_cvg" localSheetId="5" hidden="1">0.0001</definedName>
    <definedName name="solver_cvg" localSheetId="6" hidden="1">0.0001</definedName>
    <definedName name="solver_cvg" localSheetId="9" hidden="1">0.0001</definedName>
    <definedName name="solver_cvg" localSheetId="8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9" hidden="1">1</definedName>
    <definedName name="solver_drv" localSheetId="8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7" hidden="1">1</definedName>
    <definedName name="solver_eng" localSheetId="5" hidden="1">2</definedName>
    <definedName name="solver_eng" localSheetId="6" hidden="1">2</definedName>
    <definedName name="solver_eng" localSheetId="9" hidden="1">2</definedName>
    <definedName name="solver_eng" localSheetId="8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7" hidden="1">2</definedName>
    <definedName name="solver_est" localSheetId="5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7" hidden="1">1</definedName>
    <definedName name="solver_itr" localSheetId="5" hidden="1">2147483647</definedName>
    <definedName name="solver_itr" localSheetId="6" hidden="1">2147483647</definedName>
    <definedName name="solver_itr" localSheetId="9" hidden="1">2147483647</definedName>
    <definedName name="solver_itr" localSheetId="8" hidden="1">2147483647</definedName>
    <definedName name="solver_itr" localSheetId="3" hidden="1">100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7" hidden="1">2147483647</definedName>
    <definedName name="solver_lhs1" localSheetId="5" hidden="1">Aqueduct!$E$16:$K$24</definedName>
    <definedName name="solver_lhs1" localSheetId="6" hidden="1">'Aqueduct (2)'!$E$16:$K$24</definedName>
    <definedName name="solver_lhs1" localSheetId="9" hidden="1">'Cars 2'!$B$11:$F$11</definedName>
    <definedName name="solver_lhs1" localSheetId="8" hidden="1">'Cars OG'!$B$11:$F$11</definedName>
    <definedName name="solver_lhs1" localSheetId="3" hidden="1">MaximumFlow!$C$4:$C$15</definedName>
    <definedName name="solver_lhs1" localSheetId="4" hidden="1">MaximumFlow2!$B$14:$H$20</definedName>
    <definedName name="solver_lhs1" localSheetId="0" hidden="1">MinimumCostFlow!$D$6</definedName>
    <definedName name="solver_lhs1" localSheetId="1" hidden="1">MinimumCostFlow2!$C$11</definedName>
    <definedName name="solver_lhs1" localSheetId="2" hidden="1">'MinimumCostFlow2 (2)'!$C$11</definedName>
    <definedName name="solver_lhs1" localSheetId="7" hidden="1">SuperDistribution!$M$23:$P$23</definedName>
    <definedName name="solver_lhs10" localSheetId="5" hidden="1">Aqueduct!$I$19</definedName>
    <definedName name="solver_lhs10" localSheetId="6" hidden="1">'Aqueduct (2)'!$I$19</definedName>
    <definedName name="solver_lhs10" localSheetId="7" hidden="1">SuperDistribution!$X$62:$X$63</definedName>
    <definedName name="solver_lhs11" localSheetId="5" hidden="1">Aqueduct!$I$20</definedName>
    <definedName name="solver_lhs11" localSheetId="6" hidden="1">'Aqueduct (2)'!$I$20</definedName>
    <definedName name="solver_lhs11" localSheetId="7" hidden="1">SuperDistribution!$X$64:$X$72</definedName>
    <definedName name="solver_lhs12" localSheetId="5" hidden="1">Aqueduct!$I$21</definedName>
    <definedName name="solver_lhs12" localSheetId="6" hidden="1">'Aqueduct (2)'!$I$21</definedName>
    <definedName name="solver_lhs13" localSheetId="5" hidden="1">Aqueduct!$J$20</definedName>
    <definedName name="solver_lhs13" localSheetId="6" hidden="1">'Aqueduct (2)'!$J$20</definedName>
    <definedName name="solver_lhs14" localSheetId="5" hidden="1">Aqueduct!$J$21</definedName>
    <definedName name="solver_lhs14" localSheetId="6" hidden="1">'Aqueduct (2)'!$J$21</definedName>
    <definedName name="solver_lhs15" localSheetId="5" hidden="1">Aqueduct!$K$22</definedName>
    <definedName name="solver_lhs15" localSheetId="6" hidden="1">'Aqueduct (2)'!$K$22</definedName>
    <definedName name="solver_lhs16" localSheetId="5" hidden="1">Aqueduct!$K$23</definedName>
    <definedName name="solver_lhs16" localSheetId="6" hidden="1">'Aqueduct (2)'!$K$23</definedName>
    <definedName name="solver_lhs17" localSheetId="5" hidden="1">Aqueduct!$K$24</definedName>
    <definedName name="solver_lhs17" localSheetId="6" hidden="1">'Aqueduct (2)'!$K$24</definedName>
    <definedName name="solver_lhs18" localSheetId="5" hidden="1">Aqueduct!$N$17:$N$24</definedName>
    <definedName name="solver_lhs18" localSheetId="6" hidden="1">'Aqueduct (2)'!$N$17:$N$24</definedName>
    <definedName name="solver_lhs2" localSheetId="5" hidden="1">Aqueduct!$N$19:$N$24</definedName>
    <definedName name="solver_lhs2" localSheetId="6" hidden="1">'Aqueduct (2)'!$N$19:$N$24</definedName>
    <definedName name="solver_lhs2" localSheetId="9" hidden="1">'Cars 2'!$G$8:$G$10</definedName>
    <definedName name="solver_lhs2" localSheetId="8" hidden="1">'Cars OG'!$G$8:$G$10</definedName>
    <definedName name="solver_lhs2" localSheetId="3" hidden="1">MaximumFlow!$H$5:$H$9</definedName>
    <definedName name="solver_lhs2" localSheetId="4" hidden="1">MaximumFlow2!$K$15:$K$19</definedName>
    <definedName name="solver_lhs2" localSheetId="0" hidden="1">MinimumCostFlow!$D$8</definedName>
    <definedName name="solver_lhs2" localSheetId="1" hidden="1">MinimumCostFlow2!$F$13</definedName>
    <definedName name="solver_lhs2" localSheetId="2" hidden="1">'MinimumCostFlow2 (2)'!$F$13</definedName>
    <definedName name="solver_lhs2" localSheetId="7" hidden="1">SuperDistribution!$M$48:$P$48</definedName>
    <definedName name="solver_lhs3" localSheetId="5" hidden="1">Aqueduct!$F$16</definedName>
    <definedName name="solver_lhs3" localSheetId="6" hidden="1">'Aqueduct (2)'!$F$16</definedName>
    <definedName name="solver_lhs3" localSheetId="4" hidden="1">MaximumFlow2!$K$15:$K$19</definedName>
    <definedName name="solver_lhs3" localSheetId="0" hidden="1">MinimumCostFlow!$I$4:$I$8</definedName>
    <definedName name="solver_lhs3" localSheetId="1" hidden="1">MinimumCostFlow2!$I$11:$I$15</definedName>
    <definedName name="solver_lhs3" localSheetId="2" hidden="1">'MinimumCostFlow2 (2)'!$I$11:$I$15</definedName>
    <definedName name="solver_lhs3" localSheetId="7" hidden="1">SuperDistribution!$M$73:$P$73</definedName>
    <definedName name="solver_lhs4" localSheetId="5" hidden="1">Aqueduct!$F$17</definedName>
    <definedName name="solver_lhs4" localSheetId="6" hidden="1">'Aqueduct (2)'!$F$17</definedName>
    <definedName name="solver_lhs4" localSheetId="4" hidden="1">MaximumFlow2!$F$19</definedName>
    <definedName name="solver_lhs4" localSheetId="1" hidden="1">[1]MinimumCostFlow2!$I$11:$I$15</definedName>
    <definedName name="solver_lhs4" localSheetId="2" hidden="1">[1]MinimumCostFlow2!$I$11:$I$15</definedName>
    <definedName name="solver_lhs4" localSheetId="7" hidden="1">SuperDistribution!$X$12:$X$13</definedName>
    <definedName name="solver_lhs5" localSheetId="5" hidden="1">Aqueduct!$F$18</definedName>
    <definedName name="solver_lhs5" localSheetId="6" hidden="1">'Aqueduct (2)'!$F$18</definedName>
    <definedName name="solver_lhs5" localSheetId="4" hidden="1">MaximumFlow2!$F$15</definedName>
    <definedName name="solver_lhs5" localSheetId="1" hidden="1">[1]MinimumCostFlow2!$I$11:$I$15</definedName>
    <definedName name="solver_lhs5" localSheetId="2" hidden="1">[1]MinimumCostFlow2!$I$11:$I$15</definedName>
    <definedName name="solver_lhs5" localSheetId="7" hidden="1">SuperDistribution!$X$14:$X$22</definedName>
    <definedName name="solver_lhs6" localSheetId="5" hidden="1">Aqueduct!$G$17</definedName>
    <definedName name="solver_lhs6" localSheetId="6" hidden="1">'Aqueduct (2)'!$G$17</definedName>
    <definedName name="solver_lhs6" localSheetId="4" hidden="1">MaximumFlow2!$C$14:$E$14</definedName>
    <definedName name="solver_lhs6" localSheetId="1" hidden="1">[1]MinimumCostFlow2!#REF!</definedName>
    <definedName name="solver_lhs6" localSheetId="2" hidden="1">[1]MinimumCostFlow2!#REF!</definedName>
    <definedName name="solver_lhs6" localSheetId="7" hidden="1">SuperDistribution!$X$37:$X$38</definedName>
    <definedName name="solver_lhs7" localSheetId="5" hidden="1">Aqueduct!$G$18</definedName>
    <definedName name="solver_lhs7" localSheetId="6" hidden="1">'Aqueduct (2)'!$G$18</definedName>
    <definedName name="solver_lhs7" localSheetId="4" hidden="1">MaximumFlow2!$G$17</definedName>
    <definedName name="solver_lhs7" localSheetId="1" hidden="1">[1]MinimumCostFlow2!#REF!</definedName>
    <definedName name="solver_lhs7" localSheetId="2" hidden="1">[1]MinimumCostFlow2!#REF!</definedName>
    <definedName name="solver_lhs7" localSheetId="7" hidden="1">SuperDistribution!$X$39:$X$47</definedName>
    <definedName name="solver_lhs8" localSheetId="5" hidden="1">Aqueduct!$H$19</definedName>
    <definedName name="solver_lhs8" localSheetId="6" hidden="1">'Aqueduct (2)'!$H$19</definedName>
    <definedName name="solver_lhs8" localSheetId="4" hidden="1">MaximumFlow2!$H$18</definedName>
    <definedName name="solver_lhs8" localSheetId="1" hidden="1">[1]MinimumCostFlow2!#REF!</definedName>
    <definedName name="solver_lhs8" localSheetId="2" hidden="1">[1]MinimumCostFlow2!#REF!</definedName>
    <definedName name="solver_lhs8" localSheetId="7" hidden="1">SuperDistribution!$X$62:$X$63</definedName>
    <definedName name="solver_lhs9" localSheetId="5" hidden="1">Aqueduct!$H$20</definedName>
    <definedName name="solver_lhs9" localSheetId="6" hidden="1">'Aqueduct (2)'!$H$20</definedName>
    <definedName name="solver_lhs9" localSheetId="4" hidden="1">MaximumFlow2!$H$19</definedName>
    <definedName name="solver_lhs9" localSheetId="1" hidden="1">[1]MinimumCostFlow2!#REF!</definedName>
    <definedName name="solver_lhs9" localSheetId="2" hidden="1">[1]MinimumCostFlow2!#REF!</definedName>
    <definedName name="solver_lhs9" localSheetId="7" hidden="1">SuperDistribution!$X$64:$X$72</definedName>
    <definedName name="solver_lin" localSheetId="5" hidden="1">1</definedName>
    <definedName name="solver_lin" localSheetId="6" hidden="1">1</definedName>
    <definedName name="solver_lin" localSheetId="9" hidden="1">1</definedName>
    <definedName name="solver_lin" localSheetId="8" hidden="1">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7" hidden="1">1</definedName>
    <definedName name="solver_mip" localSheetId="5" hidden="1">2147483647</definedName>
    <definedName name="solver_mip" localSheetId="6" hidden="1">2147483647</definedName>
    <definedName name="solver_mip" localSheetId="9" hidden="1">2147483647</definedName>
    <definedName name="solver_mip" localSheetId="8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7" hidden="1">2147483647</definedName>
    <definedName name="solver_mni" localSheetId="5" hidden="1">30</definedName>
    <definedName name="solver_mni" localSheetId="6" hidden="1">30</definedName>
    <definedName name="solver_mni" localSheetId="9" hidden="1">30</definedName>
    <definedName name="solver_mni" localSheetId="8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7" hidden="1">30</definedName>
    <definedName name="solver_mrt" localSheetId="5" hidden="1">0.075</definedName>
    <definedName name="solver_mrt" localSheetId="6" hidden="1">0.075</definedName>
    <definedName name="solver_mrt" localSheetId="9" hidden="1">0.075</definedName>
    <definedName name="solver_mrt" localSheetId="8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7" hidden="1">0.075</definedName>
    <definedName name="solver_msl" localSheetId="5" hidden="1">2</definedName>
    <definedName name="solver_msl" localSheetId="6" hidden="1">2</definedName>
    <definedName name="solver_msl" localSheetId="9" hidden="1">2</definedName>
    <definedName name="solver_msl" localSheetId="8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7" hidden="1">2</definedName>
    <definedName name="solver_neg" localSheetId="5" hidden="1">1</definedName>
    <definedName name="solver_neg" localSheetId="6" hidden="1">1</definedName>
    <definedName name="solver_neg" localSheetId="9" hidden="1">1</definedName>
    <definedName name="solver_neg" localSheetId="8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7" hidden="1">1</definedName>
    <definedName name="solver_nod" localSheetId="5" hidden="1">2147483647</definedName>
    <definedName name="solver_nod" localSheetId="6" hidden="1">2147483647</definedName>
    <definedName name="solver_nod" localSheetId="9" hidden="1">2147483647</definedName>
    <definedName name="solver_nod" localSheetId="8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7" hidden="1">2147483647</definedName>
    <definedName name="solver_ntri" hidden="1">1000</definedName>
    <definedName name="solver_num" localSheetId="5" hidden="1">2</definedName>
    <definedName name="solver_num" localSheetId="6" hidden="1">2</definedName>
    <definedName name="solver_num" localSheetId="9" hidden="1">2</definedName>
    <definedName name="solver_num" localSheetId="8" hidden="1">2</definedName>
    <definedName name="solver_num" localSheetId="3" hidden="1">2</definedName>
    <definedName name="solver_num" localSheetId="4" hidden="1">2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7" hidden="1">9</definedName>
    <definedName name="solver_nwt" localSheetId="5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7" hidden="1">1</definedName>
    <definedName name="solver_opt" localSheetId="5" hidden="1">Aqueduct!$N$28</definedName>
    <definedName name="solver_opt" localSheetId="6" hidden="1">'Aqueduct (2)'!$N$28</definedName>
    <definedName name="solver_opt" localSheetId="9" hidden="1">'Cars 2'!$J$3</definedName>
    <definedName name="solver_opt" localSheetId="8" hidden="1">'Cars OG'!$J$3</definedName>
    <definedName name="solver_opt" localSheetId="3" hidden="1">MaximumFlow!$E$17</definedName>
    <definedName name="solver_opt" localSheetId="4" hidden="1">MaximumFlow2!$K$23</definedName>
    <definedName name="solver_opt" localSheetId="0" hidden="1">MinimumCostFlow!$C$12</definedName>
    <definedName name="solver_opt" localSheetId="1" hidden="1">MinimumCostFlow2!$B$18</definedName>
    <definedName name="solver_opt" localSheetId="2" hidden="1">'MinimumCostFlow2 (2)'!$B$18</definedName>
    <definedName name="solver_opt" localSheetId="7" hidden="1">SuperDistribution!$E$4</definedName>
    <definedName name="solver_pre" localSheetId="5" hidden="1">0.000001</definedName>
    <definedName name="solver_pre" localSheetId="6" hidden="1">0.000001</definedName>
    <definedName name="solver_pre" localSheetId="9" hidden="1">0.000001</definedName>
    <definedName name="solver_pre" localSheetId="8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7" hidden="1">0.000001</definedName>
    <definedName name="solver_rbv" localSheetId="5" hidden="1">1</definedName>
    <definedName name="solver_rbv" localSheetId="6" hidden="1">1</definedName>
    <definedName name="solver_rbv" localSheetId="9" hidden="1">1</definedName>
    <definedName name="solver_rbv" localSheetId="8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7" hidden="1">1</definedName>
    <definedName name="solver_rel1" localSheetId="5" hidden="1">1</definedName>
    <definedName name="solver_rel1" localSheetId="6" hidden="1">1</definedName>
    <definedName name="solver_rel1" localSheetId="9" hidden="1">2</definedName>
    <definedName name="solver_rel1" localSheetId="8" hidden="1">2</definedName>
    <definedName name="solver_rel1" localSheetId="3" hidden="1">3</definedName>
    <definedName name="solver_rel1" localSheetId="4" hidden="1">1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1" localSheetId="7" hidden="1">1</definedName>
    <definedName name="solver_rel10" localSheetId="5" hidden="1">1</definedName>
    <definedName name="solver_rel10" localSheetId="6" hidden="1">1</definedName>
    <definedName name="solver_rel10" localSheetId="7" hidden="1">1</definedName>
    <definedName name="solver_rel11" localSheetId="5" hidden="1">1</definedName>
    <definedName name="solver_rel11" localSheetId="6" hidden="1">1</definedName>
    <definedName name="solver_rel11" localSheetId="7" hidden="1">2</definedName>
    <definedName name="solver_rel12" localSheetId="5" hidden="1">1</definedName>
    <definedName name="solver_rel12" localSheetId="6" hidden="1">1</definedName>
    <definedName name="solver_rel13" localSheetId="5" hidden="1">1</definedName>
    <definedName name="solver_rel13" localSheetId="6" hidden="1">1</definedName>
    <definedName name="solver_rel14" localSheetId="5" hidden="1">1</definedName>
    <definedName name="solver_rel14" localSheetId="6" hidden="1">1</definedName>
    <definedName name="solver_rel15" localSheetId="5" hidden="1">1</definedName>
    <definedName name="solver_rel15" localSheetId="6" hidden="1">1</definedName>
    <definedName name="solver_rel16" localSheetId="5" hidden="1">1</definedName>
    <definedName name="solver_rel16" localSheetId="6" hidden="1">1</definedName>
    <definedName name="solver_rel17" localSheetId="5" hidden="1">1</definedName>
    <definedName name="solver_rel17" localSheetId="6" hidden="1">1</definedName>
    <definedName name="solver_rel18" localSheetId="5" hidden="1">2</definedName>
    <definedName name="solver_rel18" localSheetId="6" hidden="1">2</definedName>
    <definedName name="solver_rel2" localSheetId="5" hidden="1">2</definedName>
    <definedName name="solver_rel2" localSheetId="6" hidden="1">2</definedName>
    <definedName name="solver_rel2" localSheetId="9" hidden="1">2</definedName>
    <definedName name="solver_rel2" localSheetId="8" hidden="1">2</definedName>
    <definedName name="solver_rel2" localSheetId="3" hidden="1">2</definedName>
    <definedName name="solver_rel2" localSheetId="4" hidden="1">2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2" localSheetId="7" hidden="1">1</definedName>
    <definedName name="solver_rel3" localSheetId="5" hidden="1">1</definedName>
    <definedName name="solver_rel3" localSheetId="6" hidden="1">1</definedName>
    <definedName name="solver_rel3" localSheetId="4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7" hidden="1">1</definedName>
    <definedName name="solver_rel4" localSheetId="5" hidden="1">1</definedName>
    <definedName name="solver_rel4" localSheetId="6" hidden="1">1</definedName>
    <definedName name="solver_rel4" localSheetId="4" hidden="1">1</definedName>
    <definedName name="solver_rel4" localSheetId="1" hidden="1">2</definedName>
    <definedName name="solver_rel4" localSheetId="2" hidden="1">2</definedName>
    <definedName name="solver_rel4" localSheetId="7" hidden="1">1</definedName>
    <definedName name="solver_rel5" localSheetId="5" hidden="1">1</definedName>
    <definedName name="solver_rel5" localSheetId="6" hidden="1">1</definedName>
    <definedName name="solver_rel5" localSheetId="4" hidden="1">1</definedName>
    <definedName name="solver_rel5" localSheetId="1" hidden="1">2</definedName>
    <definedName name="solver_rel5" localSheetId="2" hidden="1">2</definedName>
    <definedName name="solver_rel5" localSheetId="7" hidden="1">2</definedName>
    <definedName name="solver_rel6" localSheetId="5" hidden="1">1</definedName>
    <definedName name="solver_rel6" localSheetId="6" hidden="1">1</definedName>
    <definedName name="solver_rel6" localSheetId="4" hidden="1">1</definedName>
    <definedName name="solver_rel6" localSheetId="1" hidden="1">1</definedName>
    <definedName name="solver_rel6" localSheetId="2" hidden="1">1</definedName>
    <definedName name="solver_rel6" localSheetId="7" hidden="1">1</definedName>
    <definedName name="solver_rel7" localSheetId="5" hidden="1">1</definedName>
    <definedName name="solver_rel7" localSheetId="6" hidden="1">1</definedName>
    <definedName name="solver_rel7" localSheetId="4" hidden="1">1</definedName>
    <definedName name="solver_rel7" localSheetId="1" hidden="1">1</definedName>
    <definedName name="solver_rel7" localSheetId="2" hidden="1">1</definedName>
    <definedName name="solver_rel7" localSheetId="7" hidden="1">2</definedName>
    <definedName name="solver_rel8" localSheetId="5" hidden="1">1</definedName>
    <definedName name="solver_rel8" localSheetId="6" hidden="1">1</definedName>
    <definedName name="solver_rel8" localSheetId="4" hidden="1">1</definedName>
    <definedName name="solver_rel8" localSheetId="1" hidden="1">1</definedName>
    <definedName name="solver_rel8" localSheetId="2" hidden="1">1</definedName>
    <definedName name="solver_rel8" localSheetId="7" hidden="1">1</definedName>
    <definedName name="solver_rel9" localSheetId="5" hidden="1">1</definedName>
    <definedName name="solver_rel9" localSheetId="6" hidden="1">1</definedName>
    <definedName name="solver_rel9" localSheetId="4" hidden="1">1</definedName>
    <definedName name="solver_rel9" localSheetId="1" hidden="1">1</definedName>
    <definedName name="solver_rel9" localSheetId="2" hidden="1">1</definedName>
    <definedName name="solver_rel9" localSheetId="7" hidden="1">2</definedName>
    <definedName name="solver_rhs1" localSheetId="5" hidden="1">Aqueduct!$E$4:$K$12</definedName>
    <definedName name="solver_rhs1" localSheetId="6" hidden="1">'Aqueduct (2)'!$E$4:$K$12</definedName>
    <definedName name="solver_rhs1" localSheetId="9" hidden="1">'Cars 2'!$B$13:$F$13</definedName>
    <definedName name="solver_rhs1" localSheetId="8" hidden="1">'Cars OG'!$B$13:$F$13</definedName>
    <definedName name="solver_rhs1" localSheetId="3" hidden="1">MaximumFlow!$E$4:$E$15</definedName>
    <definedName name="solver_rhs1" localSheetId="4" hidden="1">MaximumFlow2!$B$4:$H$10</definedName>
    <definedName name="solver_rhs1" localSheetId="0" hidden="1">MinimumCostFlow!$F$6</definedName>
    <definedName name="solver_rhs1" localSheetId="1" hidden="1">MinimumCostFlow2!$J$4</definedName>
    <definedName name="solver_rhs1" localSheetId="2" hidden="1">'MinimumCostFlow2 (2)'!$J$4</definedName>
    <definedName name="solver_rhs1" localSheetId="7" hidden="1">SuperDistribution!$M$25:$P$25</definedName>
    <definedName name="solver_rhs10" localSheetId="5" hidden="1">Aqueduct!$I$7</definedName>
    <definedName name="solver_rhs10" localSheetId="6" hidden="1">'Aqueduct (2)'!$I$7</definedName>
    <definedName name="solver_rhs10" localSheetId="7" hidden="1">SuperDistribution!$Z$62:$Z$63</definedName>
    <definedName name="solver_rhs11" localSheetId="5" hidden="1">Aqueduct!$I$8</definedName>
    <definedName name="solver_rhs11" localSheetId="6" hidden="1">'Aqueduct (2)'!$I$8</definedName>
    <definedName name="solver_rhs11" localSheetId="7" hidden="1">SuperDistribution!$Z$64:$Z$72</definedName>
    <definedName name="solver_rhs12" localSheetId="5" hidden="1">Aqueduct!$I$9</definedName>
    <definedName name="solver_rhs12" localSheetId="6" hidden="1">'Aqueduct (2)'!$I$9</definedName>
    <definedName name="solver_rhs13" localSheetId="5" hidden="1">Aqueduct!$J$8</definedName>
    <definedName name="solver_rhs13" localSheetId="6" hidden="1">'Aqueduct (2)'!$J$8</definedName>
    <definedName name="solver_rhs14" localSheetId="5" hidden="1">Aqueduct!$J$9</definedName>
    <definedName name="solver_rhs14" localSheetId="6" hidden="1">'Aqueduct (2)'!$J$9</definedName>
    <definedName name="solver_rhs15" localSheetId="5" hidden="1">Aqueduct!$K$10</definedName>
    <definedName name="solver_rhs15" localSheetId="6" hidden="1">'Aqueduct (2)'!$K$10</definedName>
    <definedName name="solver_rhs16" localSheetId="5" hidden="1">Aqueduct!$K$11</definedName>
    <definedName name="solver_rhs16" localSheetId="6" hidden="1">'Aqueduct (2)'!$K$11</definedName>
    <definedName name="solver_rhs17" localSheetId="5" hidden="1">Aqueduct!$K$12</definedName>
    <definedName name="solver_rhs17" localSheetId="6" hidden="1">'Aqueduct (2)'!$K$12</definedName>
    <definedName name="solver_rhs18" localSheetId="5" hidden="1">Aqueduct!$P$17:$P$24</definedName>
    <definedName name="solver_rhs18" localSheetId="6" hidden="1">'Aqueduct (2)'!$P$17:$P$24</definedName>
    <definedName name="solver_rhs2" localSheetId="5" hidden="1">Aqueduct!$P$19:$P$24</definedName>
    <definedName name="solver_rhs2" localSheetId="6" hidden="1">'Aqueduct (2)'!$P$19:$P$24</definedName>
    <definedName name="solver_rhs2" localSheetId="9" hidden="1">'Cars 2'!$I$8:$I$10</definedName>
    <definedName name="solver_rhs2" localSheetId="8" hidden="1">'Cars OG'!$I$8:$I$10</definedName>
    <definedName name="solver_rhs2" localSheetId="3" hidden="1">MaximumFlow!$J$5:$J$9</definedName>
    <definedName name="solver_rhs2" localSheetId="4" hidden="1">MaximumFlow2!$M$15:$M$19</definedName>
    <definedName name="solver_rhs2" localSheetId="0" hidden="1">MinimumCostFlow!$F$8</definedName>
    <definedName name="solver_rhs2" localSheetId="1" hidden="1">MinimumCostFlow2!$M$6</definedName>
    <definedName name="solver_rhs2" localSheetId="2" hidden="1">'MinimumCostFlow2 (2)'!$M$6</definedName>
    <definedName name="solver_rhs2" localSheetId="7" hidden="1">SuperDistribution!$M$50:$P$50</definedName>
    <definedName name="solver_rhs3" localSheetId="5" hidden="1">Aqueduct!$F$4</definedName>
    <definedName name="solver_rhs3" localSheetId="6" hidden="1">'Aqueduct (2)'!$F$4</definedName>
    <definedName name="solver_rhs3" localSheetId="4" hidden="1">MaximumFlow2!$M$15:$M$19</definedName>
    <definedName name="solver_rhs3" localSheetId="0" hidden="1">MinimumCostFlow!$K$4:$K$8</definedName>
    <definedName name="solver_rhs3" localSheetId="1" hidden="1">MinimumCostFlow2!$K$11:$K$15</definedName>
    <definedName name="solver_rhs3" localSheetId="2" hidden="1">'MinimumCostFlow2 (2)'!$K$11:$K$15</definedName>
    <definedName name="solver_rhs3" localSheetId="7" hidden="1">SuperDistribution!$M$75:$P$75</definedName>
    <definedName name="solver_rhs4" localSheetId="5" hidden="1">Aqueduct!$F$5</definedName>
    <definedName name="solver_rhs4" localSheetId="6" hidden="1">'Aqueduct (2)'!$F$5</definedName>
    <definedName name="solver_rhs4" localSheetId="4" hidden="1">MaximumFlow2!$F$9</definedName>
    <definedName name="solver_rhs4" localSheetId="1" hidden="1">[1]MinimumCostFlow2!$K$11:$K$15</definedName>
    <definedName name="solver_rhs4" localSheetId="2" hidden="1">[1]MinimumCostFlow2!$K$11:$K$15</definedName>
    <definedName name="solver_rhs4" localSheetId="7" hidden="1">SuperDistribution!$Z$12:$Z$13</definedName>
    <definedName name="solver_rhs5" localSheetId="5" hidden="1">Aqueduct!$F$6</definedName>
    <definedName name="solver_rhs5" localSheetId="6" hidden="1">'Aqueduct (2)'!$F$6</definedName>
    <definedName name="solver_rhs5" localSheetId="4" hidden="1">MaximumFlow2!$F$5</definedName>
    <definedName name="solver_rhs5" localSheetId="1" hidden="1">[1]MinimumCostFlow2!$K$11:$K$15</definedName>
    <definedName name="solver_rhs5" localSheetId="2" hidden="1">[1]MinimumCostFlow2!$K$11:$K$15</definedName>
    <definedName name="solver_rhs5" localSheetId="7" hidden="1">SuperDistribution!$Z$14:$Z$22</definedName>
    <definedName name="solver_rhs6" localSheetId="5" hidden="1">Aqueduct!$G$5</definedName>
    <definedName name="solver_rhs6" localSheetId="6" hidden="1">'Aqueduct (2)'!$G$5</definedName>
    <definedName name="solver_rhs6" localSheetId="4" hidden="1">MaximumFlow2!$C$4:$E$4</definedName>
    <definedName name="solver_rhs6" localSheetId="1" hidden="1">[1]MinimumCostFlow2!#REF!</definedName>
    <definedName name="solver_rhs6" localSheetId="2" hidden="1">[1]MinimumCostFlow2!#REF!</definedName>
    <definedName name="solver_rhs6" localSheetId="7" hidden="1">SuperDistribution!$Z$37:$Z$38</definedName>
    <definedName name="solver_rhs7" localSheetId="5" hidden="1">Aqueduct!$G$6</definedName>
    <definedName name="solver_rhs7" localSheetId="6" hidden="1">'Aqueduct (2)'!$G$6</definedName>
    <definedName name="solver_rhs7" localSheetId="4" hidden="1">MaximumFlow2!$G$7</definedName>
    <definedName name="solver_rhs7" localSheetId="1" hidden="1">[1]MinimumCostFlow2!$E$6:$F$6</definedName>
    <definedName name="solver_rhs7" localSheetId="2" hidden="1">[1]MinimumCostFlow2!$E$6:$F$6</definedName>
    <definedName name="solver_rhs7" localSheetId="7" hidden="1">SuperDistribution!$Z$39:$Z$47</definedName>
    <definedName name="solver_rhs8" localSheetId="5" hidden="1">Aqueduct!$H$7</definedName>
    <definedName name="solver_rhs8" localSheetId="6" hidden="1">'Aqueduct (2)'!$H$7</definedName>
    <definedName name="solver_rhs8" localSheetId="4" hidden="1">MaximumFlow2!$H$8</definedName>
    <definedName name="solver_rhs8" localSheetId="1" hidden="1">[1]MinimumCostFlow2!$D$5</definedName>
    <definedName name="solver_rhs8" localSheetId="2" hidden="1">[1]MinimumCostFlow2!$D$5</definedName>
    <definedName name="solver_rhs8" localSheetId="7" hidden="1">SuperDistribution!$Z$62:$Z$63</definedName>
    <definedName name="solver_rhs9" localSheetId="5" hidden="1">Aqueduct!$H$8</definedName>
    <definedName name="solver_rhs9" localSheetId="6" hidden="1">'Aqueduct (2)'!$H$8</definedName>
    <definedName name="solver_rhs9" localSheetId="4" hidden="1">MaximumFlow2!$H$9</definedName>
    <definedName name="solver_rhs9" localSheetId="1" hidden="1">[1]MinimumCostFlow2!$F$5</definedName>
    <definedName name="solver_rhs9" localSheetId="2" hidden="1">[1]MinimumCostFlow2!$F$5</definedName>
    <definedName name="solver_rhs9" localSheetId="7" hidden="1">SuperDistribution!$Z$64:$Z$72</definedName>
    <definedName name="solver_rlx" localSheetId="5" hidden="1">1</definedName>
    <definedName name="solver_rlx" localSheetId="6" hidden="1">1</definedName>
    <definedName name="solver_rlx" localSheetId="9" hidden="1">2</definedName>
    <definedName name="solver_rlx" localSheetId="8" hidden="1">2</definedName>
    <definedName name="solver_rlx" localSheetId="3" hidden="1">1</definedName>
    <definedName name="solver_rlx" localSheetId="4" hidden="1">1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lx" localSheetId="7" hidden="1">2</definedName>
    <definedName name="solver_rsd" localSheetId="5" hidden="1">0</definedName>
    <definedName name="solver_rsd" localSheetId="6" hidden="1">0</definedName>
    <definedName name="solver_rsd" localSheetId="9" hidden="1">0</definedName>
    <definedName name="solver_rsd" localSheetId="8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7" hidden="1">0</definedName>
    <definedName name="solver_rsmp" hidden="1">2</definedName>
    <definedName name="solver_scl" localSheetId="5" hidden="1">1</definedName>
    <definedName name="solver_scl" localSheetId="6" hidden="1">1</definedName>
    <definedName name="solver_scl" localSheetId="9" hidden="1">1</definedName>
    <definedName name="solver_scl" localSheetId="8" hidden="1">1</definedName>
    <definedName name="solver_scl" localSheetId="3" hidden="1">2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7" hidden="1">1</definedName>
    <definedName name="solver_seed" hidden="1">0</definedName>
    <definedName name="solver_sho" localSheetId="5" hidden="1">2</definedName>
    <definedName name="solver_sho" localSheetId="6" hidden="1">2</definedName>
    <definedName name="solver_sho" localSheetId="9" hidden="1">2</definedName>
    <definedName name="solver_sho" localSheetId="8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7" hidden="1">2</definedName>
    <definedName name="solver_ssz" localSheetId="5" hidden="1">100</definedName>
    <definedName name="solver_ssz" localSheetId="6" hidden="1">100</definedName>
    <definedName name="solver_ssz" localSheetId="9" hidden="1">100</definedName>
    <definedName name="solver_ssz" localSheetId="8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7" hidden="1">100</definedName>
    <definedName name="solver_tim" localSheetId="5" hidden="1">2147483647</definedName>
    <definedName name="solver_tim" localSheetId="6" hidden="1">2147483647</definedName>
    <definedName name="solver_tim" localSheetId="9" hidden="1">2147483647</definedName>
    <definedName name="solver_tim" localSheetId="8" hidden="1">2147483647</definedName>
    <definedName name="solver_tim" localSheetId="3" hidden="1">100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7" hidden="1">2147483647</definedName>
    <definedName name="solver_tol" localSheetId="5" hidden="1">0.01</definedName>
    <definedName name="solver_tol" localSheetId="6" hidden="1">0.01</definedName>
    <definedName name="solver_tol" localSheetId="9" hidden="1">0.01</definedName>
    <definedName name="solver_tol" localSheetId="8" hidden="1">0.01</definedName>
    <definedName name="solver_tol" localSheetId="3" hidden="1">0.05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7" hidden="1">0.01</definedName>
    <definedName name="solver_typ" localSheetId="5" hidden="1">1</definedName>
    <definedName name="solver_typ" localSheetId="6" hidden="1">1</definedName>
    <definedName name="solver_typ" localSheetId="9" hidden="1">2</definedName>
    <definedName name="solver_typ" localSheetId="8" hidden="1">2</definedName>
    <definedName name="solver_typ" localSheetId="3" hidden="1">1</definedName>
    <definedName name="solver_typ" localSheetId="4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9" hidden="1">0</definedName>
    <definedName name="solver_val" localSheetId="8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7" hidden="1">0</definedName>
    <definedName name="solver_ver" localSheetId="5" hidden="1">2</definedName>
    <definedName name="solver_ver" localSheetId="6" hidden="1">2</definedName>
    <definedName name="solver_ver" localSheetId="9" hidden="1">2</definedName>
    <definedName name="solver_ver" localSheetId="8" hidden="1">2</definedName>
    <definedName name="solver_ver" localSheetId="3" hidden="1">2</definedName>
    <definedName name="solver_ver" localSheetId="4" hidden="1">2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7" hidden="1">2</definedName>
  </definedNames>
  <calcPr calcId="179021"/>
</workbook>
</file>

<file path=xl/calcChain.xml><?xml version="1.0" encoding="utf-8"?>
<calcChain xmlns="http://schemas.openxmlformats.org/spreadsheetml/2006/main">
  <c r="L8" i="57" l="1"/>
  <c r="L8" i="54"/>
  <c r="F11" i="57" l="1"/>
  <c r="E11" i="57"/>
  <c r="D11" i="57"/>
  <c r="C11" i="57"/>
  <c r="B11" i="57"/>
  <c r="P10" i="57"/>
  <c r="O10" i="57"/>
  <c r="N10" i="57"/>
  <c r="M10" i="57"/>
  <c r="L10" i="57"/>
  <c r="G10" i="57"/>
  <c r="P9" i="57"/>
  <c r="O9" i="57"/>
  <c r="N9" i="57"/>
  <c r="M9" i="57"/>
  <c r="L9" i="57"/>
  <c r="G9" i="57"/>
  <c r="P8" i="57"/>
  <c r="O8" i="57"/>
  <c r="N8" i="57"/>
  <c r="M8" i="57"/>
  <c r="G8" i="57"/>
  <c r="AB5" i="52"/>
  <c r="K26" i="56"/>
  <c r="J26" i="56"/>
  <c r="I26" i="56"/>
  <c r="H26" i="56"/>
  <c r="G26" i="56"/>
  <c r="F26" i="56"/>
  <c r="E26" i="56"/>
  <c r="D26" i="56"/>
  <c r="C26" i="56"/>
  <c r="B26" i="56"/>
  <c r="L25" i="56"/>
  <c r="L24" i="56"/>
  <c r="L23" i="56"/>
  <c r="L22" i="56"/>
  <c r="L21" i="56"/>
  <c r="N21" i="56" s="1"/>
  <c r="L20" i="56"/>
  <c r="L19" i="56"/>
  <c r="L18" i="56"/>
  <c r="N18" i="56" s="1"/>
  <c r="L17" i="56"/>
  <c r="N17" i="56" s="1"/>
  <c r="L16" i="56"/>
  <c r="N16" i="56" s="1"/>
  <c r="B18" i="55"/>
  <c r="F16" i="55"/>
  <c r="E16" i="55"/>
  <c r="D16" i="55"/>
  <c r="C16" i="55"/>
  <c r="B16" i="55"/>
  <c r="G15" i="55"/>
  <c r="G14" i="55"/>
  <c r="G13" i="55"/>
  <c r="G12" i="55"/>
  <c r="G11" i="55"/>
  <c r="I11" i="55" s="1"/>
  <c r="H9" i="50"/>
  <c r="H8" i="50"/>
  <c r="H7" i="50"/>
  <c r="H6" i="50"/>
  <c r="H5" i="50"/>
  <c r="H4" i="50"/>
  <c r="B18" i="48"/>
  <c r="I3" i="57" l="1"/>
  <c r="J3" i="57" s="1"/>
  <c r="N23" i="56"/>
  <c r="N22" i="56"/>
  <c r="N19" i="56"/>
  <c r="N20" i="56"/>
  <c r="N24" i="56"/>
  <c r="N25" i="56"/>
  <c r="N28" i="56" s="1"/>
  <c r="I12" i="55"/>
  <c r="I13" i="55"/>
  <c r="I14" i="55"/>
  <c r="I15" i="55"/>
  <c r="L9" i="54"/>
  <c r="M9" i="54"/>
  <c r="N9" i="54"/>
  <c r="O9" i="54"/>
  <c r="P9" i="54"/>
  <c r="L10" i="54"/>
  <c r="M10" i="54"/>
  <c r="N10" i="54"/>
  <c r="O10" i="54"/>
  <c r="P10" i="54"/>
  <c r="M8" i="54"/>
  <c r="N8" i="54"/>
  <c r="O8" i="54"/>
  <c r="P8" i="54"/>
  <c r="G9" i="54"/>
  <c r="G10" i="54"/>
  <c r="G8" i="54"/>
  <c r="C11" i="54"/>
  <c r="D11" i="54"/>
  <c r="E11" i="54"/>
  <c r="F11" i="54"/>
  <c r="B11" i="54"/>
  <c r="I11" i="48"/>
  <c r="O75" i="52"/>
  <c r="P75" i="52"/>
  <c r="N75" i="52"/>
  <c r="M75" i="52"/>
  <c r="O50" i="52"/>
  <c r="P50" i="52"/>
  <c r="N50" i="52"/>
  <c r="M50" i="52"/>
  <c r="O25" i="52"/>
  <c r="P25" i="52"/>
  <c r="N25" i="52"/>
  <c r="M25" i="52"/>
  <c r="Z72" i="52"/>
  <c r="Z71" i="52"/>
  <c r="Z70" i="52"/>
  <c r="Z69" i="52"/>
  <c r="Z68" i="52"/>
  <c r="Z47" i="52"/>
  <c r="Z46" i="52"/>
  <c r="Z45" i="52"/>
  <c r="Z44" i="52"/>
  <c r="Z43" i="52"/>
  <c r="Z22" i="52"/>
  <c r="Z21" i="52"/>
  <c r="Z20" i="52"/>
  <c r="Z19" i="52"/>
  <c r="Z18" i="52"/>
  <c r="Z38" i="52"/>
  <c r="Z63" i="52"/>
  <c r="Z62" i="52"/>
  <c r="Z37" i="52"/>
  <c r="Z13" i="52"/>
  <c r="Z12" i="52"/>
  <c r="U73" i="52"/>
  <c r="X72" i="52" s="1"/>
  <c r="T73" i="52"/>
  <c r="S73" i="52"/>
  <c r="R73" i="52"/>
  <c r="Q73" i="52"/>
  <c r="P73" i="52"/>
  <c r="O73" i="52"/>
  <c r="N73" i="52"/>
  <c r="M73" i="52"/>
  <c r="L73" i="52"/>
  <c r="K73" i="52"/>
  <c r="V72" i="52"/>
  <c r="V71" i="52"/>
  <c r="V70" i="52"/>
  <c r="V69" i="52"/>
  <c r="V68" i="52"/>
  <c r="V67" i="52"/>
  <c r="V66" i="52"/>
  <c r="V65" i="52"/>
  <c r="V64" i="52"/>
  <c r="V63" i="52"/>
  <c r="V62" i="52"/>
  <c r="U48" i="52"/>
  <c r="T48" i="52"/>
  <c r="X46" i="52" s="1"/>
  <c r="S48" i="52"/>
  <c r="X45" i="52" s="1"/>
  <c r="R48" i="52"/>
  <c r="X44" i="52" s="1"/>
  <c r="Q48" i="52"/>
  <c r="P48" i="52"/>
  <c r="O48" i="52"/>
  <c r="N48" i="52"/>
  <c r="M48" i="52"/>
  <c r="L48" i="52"/>
  <c r="K48" i="52"/>
  <c r="V47" i="52"/>
  <c r="V46" i="52"/>
  <c r="V45" i="52"/>
  <c r="V44" i="52"/>
  <c r="V43" i="52"/>
  <c r="V42" i="52"/>
  <c r="V41" i="52"/>
  <c r="V40" i="52"/>
  <c r="V39" i="52"/>
  <c r="V38" i="52"/>
  <c r="V37" i="52"/>
  <c r="L23" i="52"/>
  <c r="M23" i="52"/>
  <c r="N23" i="52"/>
  <c r="O23" i="52"/>
  <c r="P23" i="52"/>
  <c r="Q23" i="52"/>
  <c r="X18" i="52" s="1"/>
  <c r="R23" i="52"/>
  <c r="S23" i="52"/>
  <c r="T23" i="52"/>
  <c r="U23" i="52"/>
  <c r="K23" i="52"/>
  <c r="V20" i="52"/>
  <c r="V13" i="52"/>
  <c r="X13" i="52" s="1"/>
  <c r="V14" i="52"/>
  <c r="V15" i="52"/>
  <c r="V16" i="52"/>
  <c r="V17" i="52"/>
  <c r="V18" i="52"/>
  <c r="V19" i="52"/>
  <c r="V21" i="52"/>
  <c r="V22" i="52"/>
  <c r="V12" i="52"/>
  <c r="X12" i="52" s="1"/>
  <c r="G11" i="48"/>
  <c r="B16" i="48"/>
  <c r="I13" i="48"/>
  <c r="G13" i="48"/>
  <c r="R59" i="52"/>
  <c r="S59" i="52"/>
  <c r="T59" i="52"/>
  <c r="U59" i="52"/>
  <c r="R34" i="52"/>
  <c r="S34" i="52"/>
  <c r="T34" i="52"/>
  <c r="U34" i="52"/>
  <c r="R9" i="52"/>
  <c r="S9" i="52"/>
  <c r="T9" i="52"/>
  <c r="U9" i="52"/>
  <c r="Q59" i="52"/>
  <c r="Q34" i="52"/>
  <c r="Q9" i="52"/>
  <c r="R58" i="52"/>
  <c r="S58" i="52"/>
  <c r="T58" i="52"/>
  <c r="U58" i="52"/>
  <c r="U33" i="52"/>
  <c r="R33" i="52"/>
  <c r="S33" i="52"/>
  <c r="T33" i="52"/>
  <c r="R8" i="52"/>
  <c r="S8" i="52"/>
  <c r="T8" i="52"/>
  <c r="U8" i="52"/>
  <c r="Q58" i="52"/>
  <c r="Q33" i="52"/>
  <c r="Q8" i="52"/>
  <c r="U57" i="52"/>
  <c r="R57" i="52"/>
  <c r="S57" i="52"/>
  <c r="T57" i="52"/>
  <c r="R32" i="52"/>
  <c r="S32" i="52"/>
  <c r="T32" i="52"/>
  <c r="U32" i="52"/>
  <c r="R7" i="52"/>
  <c r="S7" i="52"/>
  <c r="T7" i="52"/>
  <c r="U7" i="52"/>
  <c r="Q57" i="52"/>
  <c r="Q32" i="52"/>
  <c r="Q7" i="52"/>
  <c r="R56" i="52"/>
  <c r="S56" i="52"/>
  <c r="T56" i="52"/>
  <c r="U56" i="52"/>
  <c r="Q56" i="52"/>
  <c r="R31" i="52"/>
  <c r="S31" i="52"/>
  <c r="T31" i="52"/>
  <c r="U31" i="52"/>
  <c r="Q31" i="52"/>
  <c r="R6" i="52"/>
  <c r="S6" i="52"/>
  <c r="T6" i="52"/>
  <c r="U6" i="52"/>
  <c r="Q6" i="52"/>
  <c r="R55" i="52"/>
  <c r="S55" i="52"/>
  <c r="T55" i="52"/>
  <c r="U55" i="52"/>
  <c r="Q55" i="52"/>
  <c r="R30" i="52"/>
  <c r="S30" i="52"/>
  <c r="T30" i="52"/>
  <c r="U30" i="52"/>
  <c r="Q30" i="52"/>
  <c r="R5" i="52"/>
  <c r="S5" i="52"/>
  <c r="T5" i="52"/>
  <c r="U5" i="52"/>
  <c r="Q5" i="52"/>
  <c r="R54" i="52"/>
  <c r="S54" i="52"/>
  <c r="T54" i="52"/>
  <c r="U54" i="52"/>
  <c r="Q54" i="52"/>
  <c r="R29" i="52"/>
  <c r="S29" i="52"/>
  <c r="T29" i="52"/>
  <c r="U29" i="52"/>
  <c r="Q29" i="52"/>
  <c r="R4" i="52"/>
  <c r="S4" i="52"/>
  <c r="T4" i="52"/>
  <c r="U4" i="52"/>
  <c r="Q4" i="52"/>
  <c r="N55" i="52"/>
  <c r="O55" i="52"/>
  <c r="P55" i="52"/>
  <c r="M55" i="52"/>
  <c r="P30" i="52"/>
  <c r="N30" i="52"/>
  <c r="O30" i="52"/>
  <c r="M30" i="52"/>
  <c r="N5" i="52"/>
  <c r="O5" i="52"/>
  <c r="P5" i="52"/>
  <c r="M5" i="52"/>
  <c r="O54" i="52"/>
  <c r="P54" i="52"/>
  <c r="N54" i="52"/>
  <c r="M54" i="52"/>
  <c r="O29" i="52"/>
  <c r="P29" i="52"/>
  <c r="N29" i="52"/>
  <c r="M29" i="52"/>
  <c r="P4" i="52"/>
  <c r="O4" i="52"/>
  <c r="N4" i="52"/>
  <c r="M4" i="52"/>
  <c r="C26" i="53"/>
  <c r="D26" i="53"/>
  <c r="E26" i="53"/>
  <c r="F26" i="53"/>
  <c r="G26" i="53"/>
  <c r="H26" i="53"/>
  <c r="I26" i="53"/>
  <c r="J26" i="53"/>
  <c r="K26" i="53"/>
  <c r="N25" i="53" s="1"/>
  <c r="B26" i="53"/>
  <c r="L17" i="53"/>
  <c r="N17" i="53" s="1"/>
  <c r="L18" i="53"/>
  <c r="N18" i="53" s="1"/>
  <c r="L19" i="53"/>
  <c r="L20" i="53"/>
  <c r="L21" i="53"/>
  <c r="L22" i="53"/>
  <c r="L23" i="53"/>
  <c r="L24" i="53"/>
  <c r="L25" i="53"/>
  <c r="L16" i="53"/>
  <c r="N16" i="53" s="1"/>
  <c r="I8" i="47"/>
  <c r="I7" i="47"/>
  <c r="I6" i="47"/>
  <c r="I5" i="47"/>
  <c r="I4" i="47"/>
  <c r="I3" i="54" l="1"/>
  <c r="J3" i="54" s="1"/>
  <c r="X71" i="52"/>
  <c r="X47" i="52"/>
  <c r="X62" i="52"/>
  <c r="X3" i="52"/>
  <c r="X28" i="52"/>
  <c r="X21" i="52"/>
  <c r="X63" i="52"/>
  <c r="X68" i="52"/>
  <c r="X20" i="52"/>
  <c r="X37" i="52"/>
  <c r="X69" i="52"/>
  <c r="X53" i="52"/>
  <c r="X22" i="52"/>
  <c r="X19" i="52"/>
  <c r="X38" i="52"/>
  <c r="X43" i="52"/>
  <c r="X70" i="52"/>
  <c r="X41" i="52"/>
  <c r="X16" i="52"/>
  <c r="X15" i="52"/>
  <c r="X65" i="52"/>
  <c r="X14" i="52"/>
  <c r="X39" i="52"/>
  <c r="X66" i="52"/>
  <c r="X40" i="52"/>
  <c r="X67" i="52"/>
  <c r="X42" i="52"/>
  <c r="X17" i="52"/>
  <c r="X64" i="52"/>
  <c r="N28" i="53"/>
  <c r="N19" i="53"/>
  <c r="N23" i="53"/>
  <c r="N24" i="53"/>
  <c r="N20" i="53"/>
  <c r="N22" i="53"/>
  <c r="N21" i="53"/>
  <c r="H10" i="50"/>
  <c r="H21" i="51"/>
  <c r="G21" i="51"/>
  <c r="F21" i="51"/>
  <c r="E21" i="51"/>
  <c r="D21" i="51"/>
  <c r="C21" i="51"/>
  <c r="B21" i="51"/>
  <c r="I20" i="51"/>
  <c r="I19" i="51"/>
  <c r="I18" i="51"/>
  <c r="I17" i="51"/>
  <c r="I16" i="51"/>
  <c r="I15" i="51"/>
  <c r="I14" i="51"/>
  <c r="K14" i="51" s="1"/>
  <c r="K23" i="51" s="1"/>
  <c r="E4" i="52" l="1"/>
  <c r="K19" i="51"/>
  <c r="K15" i="51"/>
  <c r="K16" i="51"/>
  <c r="K17" i="51"/>
  <c r="K18" i="51"/>
  <c r="K20" i="51"/>
  <c r="E17" i="50"/>
  <c r="C12" i="47"/>
  <c r="F16" i="48" l="1"/>
  <c r="E16" i="48"/>
  <c r="D16" i="48"/>
  <c r="C16" i="48"/>
  <c r="G15" i="48"/>
  <c r="G14" i="48"/>
  <c r="G12" i="48"/>
  <c r="I14" i="48" l="1"/>
  <c r="I15" i="48"/>
  <c r="I12" i="4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-SuperDistribution" type="6" refreshedVersion="5" background="1" saveData="1">
    <textPr codePage="850" sourceFile="C:\Users\jds\OneDrive\Teaching Materials\G54LDO\Models Excel\Data-SuperDistribution.txt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Data-SuperDistribution1" type="6" refreshedVersion="5" background="1" saveData="1">
    <textPr codePage="850" sourceFile="C:\Users\jds\OneDrive\Teaching Materials\G54LDO\Models Excel\Data-SuperDistribution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<sst xmlns="http://schemas.openxmlformats.org/spreadsheetml/2006/main" count="684" uniqueCount="92">
  <si>
    <t>&gt;=</t>
  </si>
  <si>
    <t>Total Cost</t>
  </si>
  <si>
    <t>From</t>
  </si>
  <si>
    <t>To</t>
  </si>
  <si>
    <t>A</t>
  </si>
  <si>
    <t>Node</t>
  </si>
  <si>
    <t>=</t>
  </si>
  <si>
    <t>MINIMUM COST FLOW Problem</t>
  </si>
  <si>
    <t>S1</t>
  </si>
  <si>
    <t>D1</t>
  </si>
  <si>
    <t>S2</t>
  </si>
  <si>
    <t>D2</t>
  </si>
  <si>
    <t>OutFlow</t>
  </si>
  <si>
    <t>InFlow</t>
  </si>
  <si>
    <t>Cost Cij</t>
  </si>
  <si>
    <t>Capacity Uij</t>
  </si>
  <si>
    <t>Flow Xij</t>
  </si>
  <si>
    <t>Net Flow Bi</t>
  </si>
  <si>
    <t>Supply/Demand Bi</t>
  </si>
  <si>
    <t>NetFlow Bi</t>
  </si>
  <si>
    <t>MAXIMUM FLOW Problem</t>
  </si>
  <si>
    <t>B</t>
  </si>
  <si>
    <t>C</t>
  </si>
  <si>
    <t>U</t>
  </si>
  <si>
    <t>D</t>
  </si>
  <si>
    <t>E</t>
  </si>
  <si>
    <t>V</t>
  </si>
  <si>
    <t>Capacity Uij (&lt;=)</t>
  </si>
  <si>
    <t>Total Flow</t>
  </si>
  <si>
    <t>Flow Capacity Uij</t>
  </si>
  <si>
    <t>Flow Capacity uij (&lt;=)</t>
  </si>
  <si>
    <t>Flow xij</t>
  </si>
  <si>
    <t>NetFlow bi</t>
  </si>
  <si>
    <t>Supply/Demand bi</t>
  </si>
  <si>
    <t>Maximum Flow</t>
  </si>
  <si>
    <t>Product 3</t>
  </si>
  <si>
    <t>Product 2</t>
  </si>
  <si>
    <t>Product 1</t>
  </si>
  <si>
    <t>Warehouse 4</t>
  </si>
  <si>
    <t>Warehouse 3</t>
  </si>
  <si>
    <t>C5</t>
  </si>
  <si>
    <t>C4</t>
  </si>
  <si>
    <t>C3</t>
  </si>
  <si>
    <t>C2</t>
  </si>
  <si>
    <t>C1</t>
  </si>
  <si>
    <t>Warehouse 2</t>
  </si>
  <si>
    <t>Warehouse 1</t>
  </si>
  <si>
    <t>Factory 2</t>
  </si>
  <si>
    <t>Wh4</t>
  </si>
  <si>
    <t>Wh3</t>
  </si>
  <si>
    <t>Wh2</t>
  </si>
  <si>
    <t>Wh1</t>
  </si>
  <si>
    <t>Factory 1</t>
  </si>
  <si>
    <t>SUPER DISTRIBUTION Problem</t>
  </si>
  <si>
    <t>*** FACTORY CAPACITY ***</t>
  </si>
  <si>
    <t>Total products shipped out of factory 1</t>
  </si>
  <si>
    <t>Total products shipped out of factory 2</t>
  </si>
  <si>
    <t>*** WAREHOUSE CAPACITY ***</t>
  </si>
  <si>
    <t>*** CUSTOMER DEMAND ***</t>
  </si>
  <si>
    <t>*** TRANSPORTATION COST ***</t>
  </si>
  <si>
    <t>R1</t>
  </si>
  <si>
    <t>R2</t>
  </si>
  <si>
    <t>R3</t>
  </si>
  <si>
    <t>F</t>
  </si>
  <si>
    <t>T</t>
  </si>
  <si>
    <t>Flow xij (&lt;=)</t>
  </si>
  <si>
    <t>F1</t>
  </si>
  <si>
    <t>F2</t>
  </si>
  <si>
    <t>Cost Cij1</t>
  </si>
  <si>
    <t>Flow Xij1</t>
  </si>
  <si>
    <t>Cost Cij2</t>
  </si>
  <si>
    <t>Flow Xij2</t>
  </si>
  <si>
    <t>Cost Cij3</t>
  </si>
  <si>
    <t>Flow Xij3</t>
  </si>
  <si>
    <t>Cost P1</t>
  </si>
  <si>
    <t>Cost P2</t>
  </si>
  <si>
    <t>Cost P3</t>
  </si>
  <si>
    <t>NetFlow</t>
  </si>
  <si>
    <t>&lt;=</t>
  </si>
  <si>
    <t>Mileage</t>
  </si>
  <si>
    <t>D3</t>
  </si>
  <si>
    <t>D4</t>
  </si>
  <si>
    <t>D5</t>
  </si>
  <si>
    <t>Cost / Mile</t>
  </si>
  <si>
    <t>Flow</t>
  </si>
  <si>
    <t>Miles Driven</t>
  </si>
  <si>
    <t>Sent</t>
  </si>
  <si>
    <t>Received</t>
  </si>
  <si>
    <t>Supply</t>
  </si>
  <si>
    <t>Demand</t>
  </si>
  <si>
    <t>Trucks Needed</t>
  </si>
  <si>
    <t>Truck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</si>
</sst>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_);[Red]\(&quot;£&quot;#,##0\)"/>
    <numFmt numFmtId="43" formatCode="_(* #,##0.00_);_(* \(#,##0.00\);_(* &quot;-&quot;??_);_(@_)"/>
    <numFmt numFmtId="164" formatCode="&quot;$&quot;#,##0.00_);[Red]\(&quot;$&quot;#,##0.00\)"/>
    <numFmt numFmtId="165" formatCode="&quot;£&quot;#,##0.00"/>
    <numFmt numFmtId="166" formatCode="[$$-409]#,##0.00"/>
    <numFmt numFmtId="167" formatCode="0.00_ ;[Red]\-0.00\ "/>
  </numFmts>
  <fonts count="13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Geneva"/>
    </font>
    <font>
      <sz val="10"/>
      <name val="MS Sans Serif"/>
      <family val="2"/>
    </font>
    <font>
      <sz val="11"/>
      <color theme="1"/>
      <name val="Calibri"/>
      <family val="2"/>
      <charset val="129"/>
      <scheme val="minor"/>
    </font>
    <font>
      <sz val="12"/>
      <color theme="1"/>
      <name val="굴림"/>
      <family val="2"/>
    </font>
    <font>
      <b/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29"/>
    </font>
    <font>
      <sz val="11"/>
      <color rgb="FF000000"/>
      <name val="Calibri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0" fontId="6" fillId="0" borderId="0">
      <alignment vertical="center"/>
    </xf>
    <xf numFmtId="0" fontId="7" fillId="0" borderId="0"/>
  </cellStyleXfs>
  <cellXfs count="75">
    <xf numFmtId="0" fontId="0" fillId="0" borderId="0" xfId="0"/>
    <xf numFmtId="0" fontId="2" fillId="0" borderId="0" xfId="1" applyFont="1"/>
    <xf numFmtId="0" fontId="3" fillId="0" borderId="0" xfId="1"/>
    <xf numFmtId="0" fontId="3" fillId="0" borderId="0" xfId="1" quotePrefix="1"/>
    <xf numFmtId="0" fontId="1" fillId="0" borderId="0" xfId="1" applyFont="1" applyAlignment="1">
      <alignment horizontal="center"/>
    </xf>
    <xf numFmtId="0" fontId="3" fillId="0" borderId="0" xfId="1" applyAlignment="1">
      <alignment horizontal="center"/>
    </xf>
    <xf numFmtId="1" fontId="3" fillId="2" borderId="0" xfId="1" applyNumberFormat="1" applyFill="1" applyAlignment="1">
      <alignment horizontal="center"/>
    </xf>
    <xf numFmtId="49" fontId="3" fillId="0" borderId="0" xfId="1" applyNumberFormat="1" applyAlignment="1">
      <alignment horizontal="center"/>
    </xf>
    <xf numFmtId="0" fontId="3" fillId="3" borderId="0" xfId="1" applyFill="1" applyAlignment="1">
      <alignment horizontal="center"/>
    </xf>
    <xf numFmtId="0" fontId="1" fillId="0" borderId="0" xfId="1" applyFont="1" applyAlignment="1">
      <alignment horizontal="right"/>
    </xf>
    <xf numFmtId="0" fontId="3" fillId="4" borderId="0" xfId="1" applyFill="1" applyAlignment="1">
      <alignment horizontal="center"/>
    </xf>
    <xf numFmtId="0" fontId="3" fillId="5" borderId="0" xfId="1" applyFill="1" applyAlignment="1">
      <alignment horizontal="center"/>
    </xf>
    <xf numFmtId="0" fontId="3" fillId="0" borderId="0" xfId="1" quotePrefix="1" applyFont="1" applyAlignment="1">
      <alignment horizontal="center"/>
    </xf>
    <xf numFmtId="1" fontId="3" fillId="4" borderId="0" xfId="1" applyNumberFormat="1" applyFill="1" applyAlignment="1">
      <alignment horizontal="center"/>
    </xf>
    <xf numFmtId="0" fontId="1" fillId="0" borderId="0" xfId="1" applyFont="1" applyAlignment="1">
      <alignment horizontal="left"/>
    </xf>
    <xf numFmtId="1" fontId="3" fillId="0" borderId="0" xfId="1" applyNumberFormat="1" applyAlignment="1">
      <alignment horizontal="center"/>
    </xf>
    <xf numFmtId="0" fontId="3" fillId="0" borderId="0" xfId="1" applyFill="1" applyAlignment="1">
      <alignment horizontal="center"/>
    </xf>
    <xf numFmtId="0" fontId="1" fillId="0" borderId="0" xfId="1" applyFont="1"/>
    <xf numFmtId="0" fontId="6" fillId="0" borderId="0" xfId="5">
      <alignment vertical="center"/>
    </xf>
    <xf numFmtId="3" fontId="6" fillId="0" borderId="0" xfId="5" applyNumberFormat="1">
      <alignment vertical="center"/>
    </xf>
    <xf numFmtId="0" fontId="6" fillId="0" borderId="0" xfId="5" applyFill="1">
      <alignment vertical="center"/>
    </xf>
    <xf numFmtId="3" fontId="6" fillId="0" borderId="0" xfId="5" applyNumberFormat="1" applyFill="1">
      <alignment vertical="center"/>
    </xf>
    <xf numFmtId="3" fontId="6" fillId="0" borderId="0" xfId="5" applyNumberFormat="1" applyAlignment="1">
      <alignment horizontal="center" vertical="center"/>
    </xf>
    <xf numFmtId="0" fontId="6" fillId="0" borderId="0" xfId="5" applyAlignment="1">
      <alignment horizontal="center" vertical="center"/>
    </xf>
    <xf numFmtId="165" fontId="6" fillId="0" borderId="0" xfId="5" applyNumberFormat="1">
      <alignment vertical="center"/>
    </xf>
    <xf numFmtId="166" fontId="6" fillId="0" borderId="0" xfId="5" applyNumberFormat="1">
      <alignment vertical="center"/>
    </xf>
    <xf numFmtId="2" fontId="6" fillId="0" borderId="0" xfId="5" applyNumberFormat="1" applyAlignment="1">
      <alignment horizontal="center" vertical="center"/>
    </xf>
    <xf numFmtId="1" fontId="6" fillId="0" borderId="0" xfId="5" applyNumberFormat="1" applyAlignment="1">
      <alignment horizontal="center" vertical="center"/>
    </xf>
    <xf numFmtId="0" fontId="3" fillId="4" borderId="0" xfId="1" applyFill="1"/>
    <xf numFmtId="0" fontId="3" fillId="0" borderId="0" xfId="1" applyFill="1"/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left"/>
    </xf>
    <xf numFmtId="0" fontId="3" fillId="0" borderId="0" xfId="1" quotePrefix="1" applyFont="1" applyFill="1" applyAlignment="1">
      <alignment horizontal="center"/>
    </xf>
    <xf numFmtId="0" fontId="3" fillId="5" borderId="0" xfId="1" applyFill="1"/>
    <xf numFmtId="3" fontId="8" fillId="0" borderId="0" xfId="5" applyNumberFormat="1" applyFont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2" fontId="3" fillId="0" borderId="0" xfId="1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5" borderId="0" xfId="5" applyFill="1">
      <alignment vertical="center"/>
    </xf>
    <xf numFmtId="0" fontId="6" fillId="5" borderId="0" xfId="5" applyFill="1" applyAlignment="1">
      <alignment horizontal="center" vertical="center"/>
    </xf>
    <xf numFmtId="2" fontId="6" fillId="0" borderId="0" xfId="5" applyNumberFormat="1">
      <alignment vertical="center"/>
    </xf>
    <xf numFmtId="2" fontId="12" fillId="0" borderId="0" xfId="0" applyNumberFormat="1" applyFont="1" applyAlignment="1">
      <alignment vertical="center"/>
    </xf>
    <xf numFmtId="167" fontId="6" fillId="0" borderId="0" xfId="5" applyNumberFormat="1">
      <alignment vertical="center"/>
    </xf>
    <xf numFmtId="167" fontId="12" fillId="0" borderId="0" xfId="0" applyNumberFormat="1" applyFont="1" applyAlignment="1">
      <alignment vertical="center"/>
    </xf>
    <xf numFmtId="0" fontId="3" fillId="6" borderId="0" xfId="1" applyFill="1" applyAlignment="1">
      <alignment horizontal="center"/>
    </xf>
    <xf numFmtId="0" fontId="6" fillId="6" borderId="0" xfId="5" applyFill="1">
      <alignment vertical="center"/>
    </xf>
    <xf numFmtId="0" fontId="12" fillId="5" borderId="0" xfId="0" applyFont="1" applyFill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3" borderId="0" xfId="5" applyFont="1" applyFill="1" applyAlignment="1">
      <alignment horizontal="center" vertical="center"/>
    </xf>
    <xf numFmtId="0" fontId="6" fillId="7" borderId="0" xfId="5" applyFill="1">
      <alignment vertical="center"/>
    </xf>
    <xf numFmtId="165" fontId="6" fillId="7" borderId="0" xfId="5" applyNumberFormat="1" applyFill="1" applyAlignment="1">
      <alignment horizontal="center" vertical="center"/>
    </xf>
    <xf numFmtId="0" fontId="6" fillId="7" borderId="0" xfId="5" applyFill="1" applyAlignment="1">
      <alignment horizontal="center" vertical="center"/>
    </xf>
    <xf numFmtId="2" fontId="6" fillId="7" borderId="0" xfId="5" applyNumberFormat="1" applyFill="1" applyAlignment="1">
      <alignment horizontal="center" vertical="center"/>
    </xf>
    <xf numFmtId="167" fontId="6" fillId="7" borderId="0" xfId="5" applyNumberFormat="1" applyFill="1" applyAlignment="1">
      <alignment horizontal="center" vertical="center"/>
    </xf>
    <xf numFmtId="40" fontId="6" fillId="7" borderId="0" xfId="5" applyNumberFormat="1" applyFill="1">
      <alignment vertical="center"/>
    </xf>
    <xf numFmtId="40" fontId="6" fillId="7" borderId="0" xfId="5" applyNumberFormat="1" applyFill="1" applyAlignment="1">
      <alignment horizontal="center" vertical="center"/>
    </xf>
    <xf numFmtId="3" fontId="6" fillId="7" borderId="0" xfId="5" applyNumberFormat="1" applyFill="1">
      <alignment vertical="center"/>
    </xf>
    <xf numFmtId="1" fontId="6" fillId="7" borderId="0" xfId="5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6" fontId="0" fillId="0" borderId="0" xfId="0" applyNumberFormat="1" applyAlignment="1">
      <alignment horizontal="center"/>
    </xf>
    <xf numFmtId="0" fontId="1" fillId="0" borderId="0" xfId="0" applyFont="1"/>
    <xf numFmtId="6" fontId="0" fillId="3" borderId="0" xfId="0" applyNumberFormat="1" applyFill="1" applyAlignment="1">
      <alignment horizontal="center"/>
    </xf>
    <xf numFmtId="0" fontId="3" fillId="0" borderId="0" xfId="1" applyFill="1" applyBorder="1" applyAlignment="1">
      <alignment horizontal="center"/>
    </xf>
    <xf numFmtId="0" fontId="3" fillId="0" borderId="0" xfId="1" applyFill="1" applyBorder="1"/>
    <xf numFmtId="0" fontId="2" fillId="0" borderId="0" xfId="1" applyFont="1" applyAlignment="1">
      <alignment horizontal="center"/>
    </xf>
    <xf numFmtId="3" fontId="10" fillId="0" borderId="0" xfId="0" applyNumberFormat="1" applyFont="1" applyAlignment="1">
      <alignment horizontal="center" vertical="center"/>
    </xf>
    <xf numFmtId="3" fontId="9" fillId="0" borderId="0" xfId="5" applyNumberFormat="1" applyFont="1" applyFill="1" applyAlignment="1">
      <alignment horizontal="center" vertical="center"/>
    </xf>
  </cellXfs>
  <cellStyles count="7">
    <cellStyle name="Comma 2" xfId="2" xr:uid="{00000000-0005-0000-0000-000000000000}"/>
    <cellStyle name="Currency 2" xfId="3" xr:uid="{00000000-0005-0000-0000-000001000000}"/>
    <cellStyle name="Normal" xfId="0" builtinId="0"/>
    <cellStyle name="Normal 2" xfId="1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</cellStyles>
  <dxfs count="0"/>
  <tableStyles count="0" defaultTableStyle="TableStyleMedium9" defaultPivotStyle="PivotStyleLight16"/>
  <colors>
    <mruColors>
      <color rgb="FFCCFFCC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327908</xdr:colOff>
      <xdr:row>20</xdr:row>
      <xdr:rowOff>31813</xdr:rowOff>
    </xdr:from>
    <xdr:to>
      <xdr:col>13</xdr:col>
      <xdr:colOff>125332</xdr:colOff>
      <xdr:row>29</xdr:row>
      <xdr:rowOff>116591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CCDB44-E3EB-2342-8534-1607B7849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3769" y="3425420"/>
          <a:ext cx="3373203" cy="1583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327908</xdr:colOff>
      <xdr:row>20</xdr:row>
      <xdr:rowOff>31813</xdr:rowOff>
    </xdr:from>
    <xdr:to>
      <xdr:col>13</xdr:col>
      <xdr:colOff>125332</xdr:colOff>
      <xdr:row>29</xdr:row>
      <xdr:rowOff>116591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8A73DB-87BC-2F47-BAB7-76B102696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3008" y="3397313"/>
          <a:ext cx="3366124" cy="15706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ds/Documents/OneDrive/Teaching%20Materials/G54LDO/Models%20Excel/ORModels2-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portation"/>
      <sheetName val="Transportation2"/>
      <sheetName val="MinimumCostFlow"/>
      <sheetName val="MinimumCostFlow2"/>
      <sheetName val="MaximumFlow"/>
      <sheetName val="MaximumFlow2"/>
      <sheetName val="MaximumFlow3"/>
      <sheetName val="ShortestPathAlmost"/>
      <sheetName val="ShortestPathAsMCF"/>
      <sheetName val="ShortestPathAsMCF2"/>
      <sheetName val="MaximumFlowAsMCF"/>
      <sheetName val="Medequip"/>
      <sheetName val="Bunel"/>
      <sheetName val="Makonsel"/>
      <sheetName val="Wespa"/>
      <sheetName val="Aqueducts"/>
      <sheetName val="CarTrip"/>
      <sheetName val="TwoStageTransport"/>
      <sheetName val="MultiComDist"/>
      <sheetName val="MultiComProdDist"/>
    </sheetNames>
    <sheetDataSet>
      <sheetData sheetId="0"/>
      <sheetData sheetId="1"/>
      <sheetData sheetId="2">
        <row r="4">
          <cell r="I4">
            <v>0</v>
          </cell>
        </row>
      </sheetData>
      <sheetData sheetId="3">
        <row r="4">
          <cell r="J4">
            <v>10</v>
          </cell>
        </row>
        <row r="5">
          <cell r="D5">
            <v>3</v>
          </cell>
        </row>
        <row r="6">
          <cell r="F6">
            <v>1</v>
          </cell>
        </row>
        <row r="11">
          <cell r="I11">
            <v>0</v>
          </cell>
          <cell r="K11">
            <v>50</v>
          </cell>
        </row>
        <row r="12">
          <cell r="I12">
            <v>0</v>
          </cell>
          <cell r="K12">
            <v>40</v>
          </cell>
        </row>
        <row r="13">
          <cell r="I13">
            <v>0</v>
          </cell>
          <cell r="K13">
            <v>0</v>
          </cell>
        </row>
        <row r="14">
          <cell r="I14">
            <v>0</v>
          </cell>
          <cell r="K14">
            <v>-30</v>
          </cell>
        </row>
        <row r="15">
          <cell r="I15">
            <v>0</v>
          </cell>
          <cell r="K15">
            <v>-60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SuperDistribution_1" connectionId="2" xr16:uid="{00000000-0016-0000-04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SuperDistribution" connectionId="1" xr16:uid="{00000000-0016-0000-04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zoomScale="276" zoomScaleNormal="100" workbookViewId="0">
      <selection activeCell="I4" sqref="I4"/>
    </sheetView>
  </sheetViews>
  <sheetFormatPr baseColWidth="10" defaultColWidth="9.1640625" defaultRowHeight="13"/>
  <cols>
    <col min="1" max="1" width="9.1640625" style="2"/>
    <col min="2" max="2" width="10.83203125" style="2" customWidth="1"/>
    <col min="3" max="3" width="9.1640625" style="2"/>
    <col min="4" max="4" width="12.83203125" style="2" customWidth="1"/>
    <col min="5" max="5" width="4.1640625" style="2" customWidth="1"/>
    <col min="6" max="6" width="9.1640625" style="2"/>
    <col min="7" max="7" width="4.6640625" style="2" customWidth="1"/>
    <col min="8" max="8" width="9.1640625" style="2"/>
    <col min="9" max="9" width="12.33203125" style="2" customWidth="1"/>
    <col min="10" max="10" width="4.33203125" style="2" customWidth="1"/>
    <col min="11" max="11" width="18.6640625" style="2" customWidth="1"/>
    <col min="12" max="16384" width="9.1640625" style="2"/>
  </cols>
  <sheetData>
    <row r="1" spans="1:11" ht="18">
      <c r="A1" s="1" t="s">
        <v>7</v>
      </c>
      <c r="C1" s="3"/>
    </row>
    <row r="3" spans="1:11">
      <c r="A3" s="4" t="s">
        <v>2</v>
      </c>
      <c r="B3" s="4" t="s">
        <v>3</v>
      </c>
      <c r="C3" s="4" t="s">
        <v>14</v>
      </c>
      <c r="D3" s="4" t="s">
        <v>15</v>
      </c>
      <c r="E3" s="4"/>
      <c r="F3" s="4" t="s">
        <v>16</v>
      </c>
      <c r="H3" s="4" t="s">
        <v>5</v>
      </c>
      <c r="I3" s="4" t="s">
        <v>17</v>
      </c>
      <c r="J3" s="4"/>
      <c r="K3" s="4" t="s">
        <v>18</v>
      </c>
    </row>
    <row r="4" spans="1:11">
      <c r="A4" s="5" t="s">
        <v>8</v>
      </c>
      <c r="B4" s="5" t="s">
        <v>9</v>
      </c>
      <c r="C4" s="5">
        <v>9</v>
      </c>
      <c r="D4" s="5"/>
      <c r="F4" s="13">
        <v>10</v>
      </c>
      <c r="H4" s="5" t="s">
        <v>8</v>
      </c>
      <c r="I4" s="6">
        <f>F4+F5+F6</f>
        <v>50</v>
      </c>
      <c r="J4" s="7" t="s">
        <v>6</v>
      </c>
      <c r="K4" s="5">
        <v>50</v>
      </c>
    </row>
    <row r="5" spans="1:11">
      <c r="A5" s="5" t="s">
        <v>8</v>
      </c>
      <c r="B5" s="5" t="s">
        <v>4</v>
      </c>
      <c r="C5" s="5">
        <v>4</v>
      </c>
      <c r="D5" s="5"/>
      <c r="F5" s="13">
        <v>40</v>
      </c>
      <c r="H5" s="5" t="s">
        <v>10</v>
      </c>
      <c r="I5" s="6">
        <f>-F6+F7</f>
        <v>40</v>
      </c>
      <c r="J5" s="7" t="s">
        <v>6</v>
      </c>
      <c r="K5" s="5">
        <v>40</v>
      </c>
    </row>
    <row r="6" spans="1:11">
      <c r="A6" s="5" t="s">
        <v>8</v>
      </c>
      <c r="B6" s="5" t="s">
        <v>10</v>
      </c>
      <c r="C6" s="5">
        <v>2</v>
      </c>
      <c r="D6" s="5">
        <v>10</v>
      </c>
      <c r="E6" s="5" t="s">
        <v>0</v>
      </c>
      <c r="F6" s="13">
        <v>0</v>
      </c>
      <c r="H6" s="5" t="s">
        <v>4</v>
      </c>
      <c r="I6" s="6">
        <f>F8-F5-F7</f>
        <v>0</v>
      </c>
      <c r="J6" s="7" t="s">
        <v>6</v>
      </c>
      <c r="K6" s="5">
        <v>0</v>
      </c>
    </row>
    <row r="7" spans="1:11">
      <c r="A7" s="5" t="s">
        <v>10</v>
      </c>
      <c r="B7" s="5" t="s">
        <v>4</v>
      </c>
      <c r="C7" s="5">
        <v>3</v>
      </c>
      <c r="D7" s="5"/>
      <c r="F7" s="13">
        <v>40</v>
      </c>
      <c r="H7" s="5" t="s">
        <v>9</v>
      </c>
      <c r="I7" s="6">
        <f>-F4+F9-F10</f>
        <v>-30</v>
      </c>
      <c r="J7" s="7" t="s">
        <v>6</v>
      </c>
      <c r="K7" s="5">
        <v>-30</v>
      </c>
    </row>
    <row r="8" spans="1:11">
      <c r="A8" s="5" t="s">
        <v>4</v>
      </c>
      <c r="B8" s="5" t="s">
        <v>11</v>
      </c>
      <c r="C8" s="5">
        <v>1</v>
      </c>
      <c r="D8" s="5">
        <v>80</v>
      </c>
      <c r="E8" s="5" t="s">
        <v>0</v>
      </c>
      <c r="F8" s="13">
        <v>80</v>
      </c>
      <c r="H8" s="5" t="s">
        <v>11</v>
      </c>
      <c r="I8" s="6">
        <f>-F8-F9+F10</f>
        <v>-60</v>
      </c>
      <c r="J8" s="7" t="s">
        <v>6</v>
      </c>
      <c r="K8" s="5">
        <v>-60</v>
      </c>
    </row>
    <row r="9" spans="1:11">
      <c r="A9" s="5" t="s">
        <v>9</v>
      </c>
      <c r="B9" s="5" t="s">
        <v>11</v>
      </c>
      <c r="C9" s="5">
        <v>3</v>
      </c>
      <c r="D9" s="5"/>
      <c r="F9" s="13">
        <v>0</v>
      </c>
    </row>
    <row r="10" spans="1:11">
      <c r="A10" s="5" t="s">
        <v>11</v>
      </c>
      <c r="B10" s="5" t="s">
        <v>9</v>
      </c>
      <c r="C10" s="5">
        <v>2</v>
      </c>
      <c r="D10" s="5"/>
      <c r="F10" s="13">
        <v>20</v>
      </c>
    </row>
    <row r="11" spans="1:11">
      <c r="A11" s="5"/>
      <c r="B11" s="5"/>
    </row>
    <row r="12" spans="1:11">
      <c r="A12" s="5"/>
      <c r="B12" s="4" t="s">
        <v>1</v>
      </c>
      <c r="C12" s="8">
        <f>SUMPRODUCT(C4:C10,F4:F10)</f>
        <v>490</v>
      </c>
    </row>
    <row r="13" spans="1:11">
      <c r="A13" s="5"/>
      <c r="B13" s="5"/>
    </row>
    <row r="14" spans="1:11">
      <c r="A14" s="5"/>
      <c r="B14" s="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B3BB-CD6A-FD42-A3A1-4AE0F829A70B}">
  <dimension ref="A2:P13"/>
  <sheetViews>
    <sheetView zoomScale="164" zoomScaleNormal="156" workbookViewId="0">
      <selection activeCell="L8" sqref="L8"/>
    </sheetView>
  </sheetViews>
  <sheetFormatPr baseColWidth="10" defaultRowHeight="13"/>
  <cols>
    <col min="1" max="1" width="8.83203125" bestFit="1" customWidth="1"/>
    <col min="2" max="6" width="4.6640625" bestFit="1" customWidth="1"/>
    <col min="7" max="7" width="4.83203125" bestFit="1" customWidth="1"/>
    <col min="8" max="8" width="13.5" bestFit="1" customWidth="1"/>
    <col min="9" max="9" width="11.33203125" bestFit="1" customWidth="1"/>
    <col min="10" max="10" width="10.1640625" bestFit="1" customWidth="1"/>
    <col min="11" max="11" width="13.5" bestFit="1" customWidth="1"/>
    <col min="12" max="12" width="10.83203125" style="36"/>
    <col min="13" max="13" width="8.6640625" style="36" customWidth="1"/>
    <col min="14" max="14" width="14" bestFit="1" customWidth="1"/>
  </cols>
  <sheetData>
    <row r="2" spans="1:16">
      <c r="A2" s="37" t="s">
        <v>79</v>
      </c>
      <c r="B2" s="37" t="s">
        <v>9</v>
      </c>
      <c r="C2" s="37" t="s">
        <v>11</v>
      </c>
      <c r="D2" s="37" t="s">
        <v>80</v>
      </c>
      <c r="E2" s="37" t="s">
        <v>81</v>
      </c>
      <c r="F2" s="37" t="s">
        <v>82</v>
      </c>
      <c r="H2" s="37" t="s">
        <v>83</v>
      </c>
      <c r="I2" s="37" t="s">
        <v>85</v>
      </c>
      <c r="J2" s="37" t="s">
        <v>1</v>
      </c>
    </row>
    <row r="3" spans="1:16">
      <c r="A3" s="37" t="s">
        <v>44</v>
      </c>
      <c r="B3" s="36">
        <v>100</v>
      </c>
      <c r="C3" s="36">
        <v>150</v>
      </c>
      <c r="D3" s="36">
        <v>200</v>
      </c>
      <c r="E3" s="36">
        <v>140</v>
      </c>
      <c r="F3" s="36">
        <v>35</v>
      </c>
      <c r="H3" s="67">
        <v>25</v>
      </c>
      <c r="I3" s="36">
        <f>SUMPRODUCT(B3:F5,L8:P10)</f>
        <v>0</v>
      </c>
      <c r="J3" s="69">
        <f>SUM(H3*I3)</f>
        <v>0</v>
      </c>
    </row>
    <row r="4" spans="1:16">
      <c r="A4" s="37" t="s">
        <v>43</v>
      </c>
      <c r="B4" s="36">
        <v>50</v>
      </c>
      <c r="C4" s="36">
        <v>70</v>
      </c>
      <c r="D4" s="36">
        <v>60</v>
      </c>
      <c r="E4" s="36">
        <v>65</v>
      </c>
      <c r="F4" s="36">
        <v>80</v>
      </c>
      <c r="H4" s="68" t="s">
        <v>91</v>
      </c>
    </row>
    <row r="5" spans="1:16">
      <c r="A5" s="37" t="s">
        <v>42</v>
      </c>
      <c r="B5" s="36">
        <v>40</v>
      </c>
      <c r="C5" s="36">
        <v>90</v>
      </c>
      <c r="D5" s="36">
        <v>100</v>
      </c>
      <c r="E5" s="36">
        <v>150</v>
      </c>
      <c r="F5" s="36">
        <v>130</v>
      </c>
      <c r="H5" s="36">
        <v>18</v>
      </c>
    </row>
    <row r="7" spans="1:16">
      <c r="A7" s="37" t="s">
        <v>84</v>
      </c>
      <c r="B7" s="37" t="s">
        <v>9</v>
      </c>
      <c r="C7" s="37" t="s">
        <v>11</v>
      </c>
      <c r="D7" s="37" t="s">
        <v>80</v>
      </c>
      <c r="E7" s="37" t="s">
        <v>81</v>
      </c>
      <c r="F7" s="37" t="s">
        <v>82</v>
      </c>
      <c r="G7" s="37" t="s">
        <v>86</v>
      </c>
      <c r="I7" s="37" t="s">
        <v>88</v>
      </c>
      <c r="K7" s="37" t="s">
        <v>90</v>
      </c>
      <c r="L7" s="37" t="s">
        <v>9</v>
      </c>
      <c r="M7" s="37" t="s">
        <v>11</v>
      </c>
      <c r="N7" s="37" t="s">
        <v>80</v>
      </c>
      <c r="O7" s="37" t="s">
        <v>81</v>
      </c>
      <c r="P7" s="37" t="s">
        <v>82</v>
      </c>
    </row>
    <row r="8" spans="1:16">
      <c r="A8" s="37" t="s">
        <v>44</v>
      </c>
      <c r="B8" s="66">
        <v>0</v>
      </c>
      <c r="C8" s="66">
        <v>0</v>
      </c>
      <c r="D8" s="66">
        <v>0</v>
      </c>
      <c r="E8" s="66">
        <v>0</v>
      </c>
      <c r="F8" s="66">
        <v>0</v>
      </c>
      <c r="G8" s="36">
        <f>SUM(B8:F8)</f>
        <v>0</v>
      </c>
      <c r="H8" s="40" t="s">
        <v>6</v>
      </c>
      <c r="I8" s="36">
        <v>400</v>
      </c>
      <c r="K8" s="37" t="s">
        <v>44</v>
      </c>
      <c r="L8" s="36">
        <f>ROUNDUP((B8/$H$5),0)</f>
        <v>0</v>
      </c>
      <c r="M8" s="36">
        <f t="shared" ref="M8:P8" si="0">ROUNDUP((C8/$H$5),0)</f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</row>
    <row r="9" spans="1:16">
      <c r="A9" s="37" t="s">
        <v>43</v>
      </c>
      <c r="B9" s="66">
        <v>0</v>
      </c>
      <c r="C9" s="66">
        <v>0</v>
      </c>
      <c r="D9" s="66">
        <v>0</v>
      </c>
      <c r="E9" s="66">
        <v>0</v>
      </c>
      <c r="F9" s="66">
        <v>0</v>
      </c>
      <c r="G9" s="36">
        <f t="shared" ref="G9:G10" si="1">SUM(B9:F9)</f>
        <v>0</v>
      </c>
      <c r="H9" s="40" t="s">
        <v>6</v>
      </c>
      <c r="I9" s="36">
        <v>200</v>
      </c>
      <c r="K9" s="37" t="s">
        <v>43</v>
      </c>
      <c r="L9" s="36">
        <f t="shared" ref="L9:L10" si="2">ROUNDUP((B9/$H$5),0)</f>
        <v>0</v>
      </c>
      <c r="M9" s="36">
        <f t="shared" ref="M9:M10" si="3">ROUNDUP((C9/$H$5),0)</f>
        <v>0</v>
      </c>
      <c r="N9" s="36">
        <f t="shared" ref="N9:N10" si="4">ROUNDUP((D9/$H$5),0)</f>
        <v>0</v>
      </c>
      <c r="O9" s="36">
        <f t="shared" ref="O9:O10" si="5">ROUNDUP((E9/$H$5),0)</f>
        <v>0</v>
      </c>
      <c r="P9" s="36">
        <f t="shared" ref="P9:P10" si="6">ROUNDUP((F9/$H$5),0)</f>
        <v>0</v>
      </c>
    </row>
    <row r="10" spans="1:16">
      <c r="A10" s="37" t="s">
        <v>42</v>
      </c>
      <c r="B10" s="66">
        <v>0</v>
      </c>
      <c r="C10" s="66">
        <v>0</v>
      </c>
      <c r="D10" s="66">
        <v>0</v>
      </c>
      <c r="E10" s="66">
        <v>0</v>
      </c>
      <c r="F10" s="66">
        <v>0</v>
      </c>
      <c r="G10" s="36">
        <f t="shared" si="1"/>
        <v>0</v>
      </c>
      <c r="H10" s="40" t="s">
        <v>6</v>
      </c>
      <c r="I10" s="36">
        <v>150</v>
      </c>
      <c r="K10" s="37" t="s">
        <v>42</v>
      </c>
      <c r="L10" s="36">
        <f t="shared" si="2"/>
        <v>0</v>
      </c>
      <c r="M10" s="36">
        <f t="shared" si="3"/>
        <v>0</v>
      </c>
      <c r="N10" s="36">
        <f t="shared" si="4"/>
        <v>0</v>
      </c>
      <c r="O10" s="36">
        <f t="shared" si="5"/>
        <v>0</v>
      </c>
      <c r="P10" s="36">
        <f t="shared" si="6"/>
        <v>0</v>
      </c>
    </row>
    <row r="11" spans="1:16">
      <c r="A11" s="37" t="s">
        <v>87</v>
      </c>
      <c r="B11" s="36">
        <f>SUM(B8:B10)</f>
        <v>0</v>
      </c>
      <c r="C11" s="36">
        <f t="shared" ref="C11:F11" si="7">SUM(C8:C10)</f>
        <v>0</v>
      </c>
      <c r="D11" s="36">
        <f t="shared" si="7"/>
        <v>0</v>
      </c>
      <c r="E11" s="36">
        <f t="shared" si="7"/>
        <v>0</v>
      </c>
      <c r="F11" s="36">
        <f t="shared" si="7"/>
        <v>0</v>
      </c>
    </row>
    <row r="12" spans="1:16">
      <c r="B12" s="40" t="s">
        <v>6</v>
      </c>
      <c r="C12" s="40" t="s">
        <v>6</v>
      </c>
      <c r="D12" s="40" t="s">
        <v>6</v>
      </c>
      <c r="E12" s="40" t="s">
        <v>6</v>
      </c>
      <c r="F12" s="40" t="s">
        <v>6</v>
      </c>
    </row>
    <row r="13" spans="1:16">
      <c r="A13" s="37" t="s">
        <v>89</v>
      </c>
      <c r="B13" s="36">
        <v>100</v>
      </c>
      <c r="C13" s="36">
        <v>200</v>
      </c>
      <c r="D13" s="36">
        <v>150</v>
      </c>
      <c r="E13" s="36">
        <v>160</v>
      </c>
      <c r="F13" s="36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zoomScale="244" zoomScaleNormal="100" workbookViewId="0">
      <selection activeCell="E6" sqref="E6"/>
    </sheetView>
  </sheetViews>
  <sheetFormatPr baseColWidth="10" defaultColWidth="9.1640625" defaultRowHeight="13"/>
  <cols>
    <col min="1" max="1" width="11" style="2" customWidth="1"/>
    <col min="2" max="6" width="6.6640625" style="2" customWidth="1"/>
    <col min="7" max="7" width="7.83203125" style="2" customWidth="1"/>
    <col min="8" max="8" width="9.1640625" style="2" customWidth="1"/>
    <col min="9" max="9" width="11.33203125" style="2" customWidth="1"/>
    <col min="10" max="10" width="6.6640625" style="2" customWidth="1"/>
    <col min="11" max="11" width="6.33203125" style="2" customWidth="1"/>
    <col min="12" max="13" width="6.6640625" style="2" customWidth="1"/>
    <col min="14" max="16384" width="9.1640625" style="2"/>
  </cols>
  <sheetData>
    <row r="1" spans="1:13" ht="18">
      <c r="A1" s="1" t="s">
        <v>7</v>
      </c>
    </row>
    <row r="3" spans="1:13">
      <c r="A3" s="4" t="s">
        <v>14</v>
      </c>
      <c r="B3" s="4" t="s">
        <v>8</v>
      </c>
      <c r="C3" s="4" t="s">
        <v>10</v>
      </c>
      <c r="D3" s="4" t="s">
        <v>4</v>
      </c>
      <c r="E3" s="4" t="s">
        <v>9</v>
      </c>
      <c r="F3" s="4" t="s">
        <v>11</v>
      </c>
      <c r="H3" s="9" t="s">
        <v>27</v>
      </c>
      <c r="I3" s="4" t="s">
        <v>8</v>
      </c>
      <c r="J3" s="4" t="s">
        <v>10</v>
      </c>
      <c r="K3" s="4" t="s">
        <v>4</v>
      </c>
      <c r="L3" s="4" t="s">
        <v>9</v>
      </c>
      <c r="M3" s="4" t="s">
        <v>11</v>
      </c>
    </row>
    <row r="4" spans="1:13">
      <c r="A4" s="4" t="s">
        <v>8</v>
      </c>
      <c r="B4" s="5"/>
      <c r="C4" s="5">
        <v>2</v>
      </c>
      <c r="D4" s="5">
        <v>4</v>
      </c>
      <c r="E4" s="5">
        <v>9</v>
      </c>
      <c r="F4" s="5"/>
      <c r="H4" s="4" t="s">
        <v>8</v>
      </c>
      <c r="I4" s="5"/>
      <c r="J4" s="5">
        <v>10</v>
      </c>
      <c r="K4" s="5"/>
      <c r="L4" s="5"/>
      <c r="M4" s="5"/>
    </row>
    <row r="5" spans="1:13">
      <c r="A5" s="4" t="s">
        <v>10</v>
      </c>
      <c r="B5" s="5"/>
      <c r="C5" s="5"/>
      <c r="D5" s="5">
        <v>3</v>
      </c>
      <c r="E5" s="5"/>
      <c r="F5" s="5"/>
      <c r="H5" s="4" t="s">
        <v>10</v>
      </c>
      <c r="I5" s="5"/>
      <c r="J5" s="5"/>
      <c r="K5" s="5"/>
      <c r="L5" s="5"/>
      <c r="M5" s="5"/>
    </row>
    <row r="6" spans="1:13">
      <c r="A6" s="4" t="s">
        <v>4</v>
      </c>
      <c r="B6" s="5"/>
      <c r="C6" s="5"/>
      <c r="D6" s="5"/>
      <c r="E6" s="5"/>
      <c r="F6" s="5">
        <v>1</v>
      </c>
      <c r="H6" s="4" t="s">
        <v>4</v>
      </c>
      <c r="I6" s="5"/>
      <c r="J6" s="5"/>
      <c r="K6" s="5"/>
      <c r="L6" s="5"/>
      <c r="M6" s="5">
        <v>80</v>
      </c>
    </row>
    <row r="7" spans="1:13">
      <c r="A7" s="4" t="s">
        <v>9</v>
      </c>
      <c r="B7" s="5"/>
      <c r="C7" s="5"/>
      <c r="D7" s="5"/>
      <c r="E7" s="5"/>
      <c r="F7" s="5">
        <v>3</v>
      </c>
      <c r="H7" s="4" t="s">
        <v>9</v>
      </c>
      <c r="I7" s="5"/>
      <c r="J7" s="5"/>
      <c r="K7" s="5"/>
      <c r="L7" s="5"/>
      <c r="M7" s="5"/>
    </row>
    <row r="8" spans="1:13">
      <c r="A8" s="4" t="s">
        <v>11</v>
      </c>
      <c r="B8" s="5"/>
      <c r="C8" s="5"/>
      <c r="D8" s="5"/>
      <c r="E8" s="5">
        <v>2</v>
      </c>
      <c r="F8" s="5"/>
      <c r="H8" s="4" t="s">
        <v>11</v>
      </c>
      <c r="I8" s="5"/>
      <c r="J8" s="5"/>
      <c r="K8" s="5"/>
      <c r="L8" s="5"/>
      <c r="M8" s="5"/>
    </row>
    <row r="10" spans="1:13">
      <c r="A10" s="4" t="s">
        <v>16</v>
      </c>
      <c r="B10" s="4" t="s">
        <v>8</v>
      </c>
      <c r="C10" s="4" t="s">
        <v>10</v>
      </c>
      <c r="D10" s="4" t="s">
        <v>4</v>
      </c>
      <c r="E10" s="4" t="s">
        <v>9</v>
      </c>
      <c r="F10" s="4" t="s">
        <v>11</v>
      </c>
      <c r="G10" s="4" t="s">
        <v>12</v>
      </c>
      <c r="I10" s="4" t="s">
        <v>19</v>
      </c>
      <c r="K10" s="14" t="s">
        <v>18</v>
      </c>
    </row>
    <row r="11" spans="1:13">
      <c r="A11" s="4" t="s">
        <v>8</v>
      </c>
      <c r="B11" s="5"/>
      <c r="C11" s="10">
        <v>0</v>
      </c>
      <c r="D11" s="10">
        <v>40</v>
      </c>
      <c r="E11" s="10">
        <v>10</v>
      </c>
      <c r="F11" s="5"/>
      <c r="G11" s="11">
        <f>SUM(B11:F11)</f>
        <v>50</v>
      </c>
      <c r="I11" s="11">
        <f>G11-B16</f>
        <v>50</v>
      </c>
      <c r="J11" s="12" t="s">
        <v>6</v>
      </c>
      <c r="K11" s="5">
        <v>50</v>
      </c>
    </row>
    <row r="12" spans="1:13">
      <c r="A12" s="4" t="s">
        <v>10</v>
      </c>
      <c r="B12" s="5"/>
      <c r="C12" s="5"/>
      <c r="D12" s="10">
        <v>40</v>
      </c>
      <c r="E12" s="5"/>
      <c r="F12" s="5"/>
      <c r="G12" s="11">
        <f t="shared" ref="G12:G15" si="0">SUM(B12:F12)</f>
        <v>40</v>
      </c>
      <c r="I12" s="11">
        <f>G12-C16</f>
        <v>40</v>
      </c>
      <c r="J12" s="12" t="s">
        <v>6</v>
      </c>
      <c r="K12" s="5">
        <v>40</v>
      </c>
    </row>
    <row r="13" spans="1:13">
      <c r="A13" s="4" t="s">
        <v>4</v>
      </c>
      <c r="B13" s="5"/>
      <c r="C13" s="5"/>
      <c r="D13" s="5"/>
      <c r="E13" s="5"/>
      <c r="F13" s="10">
        <v>80</v>
      </c>
      <c r="G13" s="11">
        <f>SUM(B13:F13)</f>
        <v>80</v>
      </c>
      <c r="I13" s="11">
        <f>G13-D16</f>
        <v>0</v>
      </c>
      <c r="J13" s="12" t="s">
        <v>6</v>
      </c>
      <c r="K13" s="5">
        <v>0</v>
      </c>
    </row>
    <row r="14" spans="1:13">
      <c r="A14" s="4" t="s">
        <v>9</v>
      </c>
      <c r="B14" s="5"/>
      <c r="C14" s="5"/>
      <c r="D14" s="5"/>
      <c r="E14" s="5"/>
      <c r="F14" s="10">
        <v>0</v>
      </c>
      <c r="G14" s="11">
        <f t="shared" si="0"/>
        <v>0</v>
      </c>
      <c r="I14" s="11">
        <f>G14-E16</f>
        <v>-30</v>
      </c>
      <c r="J14" s="12" t="s">
        <v>6</v>
      </c>
      <c r="K14" s="5">
        <v>-30</v>
      </c>
    </row>
    <row r="15" spans="1:13">
      <c r="A15" s="4" t="s">
        <v>11</v>
      </c>
      <c r="B15" s="5"/>
      <c r="C15" s="5"/>
      <c r="D15" s="5"/>
      <c r="E15" s="10">
        <v>20</v>
      </c>
      <c r="F15" s="5"/>
      <c r="G15" s="11">
        <f t="shared" si="0"/>
        <v>20</v>
      </c>
      <c r="I15" s="11">
        <f>G15-F16</f>
        <v>-60</v>
      </c>
      <c r="J15" s="12" t="s">
        <v>6</v>
      </c>
      <c r="K15" s="5">
        <v>-60</v>
      </c>
    </row>
    <row r="16" spans="1:13">
      <c r="A16" s="4" t="s">
        <v>13</v>
      </c>
      <c r="B16" s="11">
        <f>SUM(B11:B15)</f>
        <v>0</v>
      </c>
      <c r="C16" s="11">
        <f t="shared" ref="C16:F16" si="1">SUM(C11:C15)</f>
        <v>0</v>
      </c>
      <c r="D16" s="11">
        <f t="shared" si="1"/>
        <v>80</v>
      </c>
      <c r="E16" s="11">
        <f t="shared" si="1"/>
        <v>30</v>
      </c>
      <c r="F16" s="11">
        <f t="shared" si="1"/>
        <v>80</v>
      </c>
    </row>
    <row r="18" spans="1:2">
      <c r="A18" s="4" t="s">
        <v>1</v>
      </c>
      <c r="B18" s="8">
        <f>SUMPRODUCT(B4:F8,B11:F15)</f>
        <v>490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ED6-9627-4146-B31B-802037AF5EF7}">
  <dimension ref="A1:M18"/>
  <sheetViews>
    <sheetView zoomScale="244" zoomScaleNormal="100" workbookViewId="0">
      <selection activeCell="P16" sqref="P16"/>
    </sheetView>
  </sheetViews>
  <sheetFormatPr baseColWidth="10" defaultColWidth="9.1640625" defaultRowHeight="13"/>
  <cols>
    <col min="1" max="1" width="11" style="2" customWidth="1"/>
    <col min="2" max="6" width="6.6640625" style="2" customWidth="1"/>
    <col min="7" max="7" width="7.83203125" style="2" customWidth="1"/>
    <col min="8" max="8" width="9.1640625" style="2" customWidth="1"/>
    <col min="9" max="9" width="11.33203125" style="2" customWidth="1"/>
    <col min="10" max="10" width="6.6640625" style="2" customWidth="1"/>
    <col min="11" max="11" width="6.33203125" style="2" customWidth="1"/>
    <col min="12" max="13" width="6.6640625" style="2" customWidth="1"/>
    <col min="14" max="16384" width="9.1640625" style="2"/>
  </cols>
  <sheetData>
    <row r="1" spans="1:13" ht="18">
      <c r="A1" s="1" t="s">
        <v>7</v>
      </c>
    </row>
    <row r="3" spans="1:13">
      <c r="A3" s="4" t="s">
        <v>14</v>
      </c>
      <c r="B3" s="4" t="s">
        <v>8</v>
      </c>
      <c r="C3" s="4" t="s">
        <v>10</v>
      </c>
      <c r="D3" s="4" t="s">
        <v>4</v>
      </c>
      <c r="E3" s="4" t="s">
        <v>9</v>
      </c>
      <c r="F3" s="4" t="s">
        <v>11</v>
      </c>
      <c r="H3" s="9" t="s">
        <v>27</v>
      </c>
      <c r="I3" s="4" t="s">
        <v>8</v>
      </c>
      <c r="J3" s="4" t="s">
        <v>10</v>
      </c>
      <c r="K3" s="4" t="s">
        <v>4</v>
      </c>
      <c r="L3" s="4" t="s">
        <v>9</v>
      </c>
      <c r="M3" s="4" t="s">
        <v>11</v>
      </c>
    </row>
    <row r="4" spans="1:13">
      <c r="A4" s="4" t="s">
        <v>8</v>
      </c>
      <c r="B4" s="5"/>
      <c r="C4" s="5">
        <v>2</v>
      </c>
      <c r="D4" s="5">
        <v>4</v>
      </c>
      <c r="E4" s="5">
        <v>9</v>
      </c>
      <c r="F4" s="5"/>
      <c r="H4" s="4" t="s">
        <v>8</v>
      </c>
      <c r="I4" s="5"/>
      <c r="J4" s="5">
        <v>10</v>
      </c>
      <c r="K4" s="5"/>
      <c r="L4" s="5"/>
      <c r="M4" s="5"/>
    </row>
    <row r="5" spans="1:13">
      <c r="A5" s="4" t="s">
        <v>10</v>
      </c>
      <c r="B5" s="5"/>
      <c r="C5" s="5"/>
      <c r="D5" s="5">
        <v>3</v>
      </c>
      <c r="E5" s="5"/>
      <c r="F5" s="5"/>
      <c r="H5" s="4" t="s">
        <v>10</v>
      </c>
      <c r="I5" s="5"/>
      <c r="J5" s="5"/>
      <c r="K5" s="5"/>
      <c r="L5" s="5"/>
      <c r="M5" s="5"/>
    </row>
    <row r="6" spans="1:13">
      <c r="A6" s="4" t="s">
        <v>4</v>
      </c>
      <c r="B6" s="5"/>
      <c r="C6" s="5"/>
      <c r="D6" s="5"/>
      <c r="E6" s="5">
        <v>1</v>
      </c>
      <c r="F6" s="5">
        <v>1</v>
      </c>
      <c r="H6" s="4" t="s">
        <v>4</v>
      </c>
      <c r="I6" s="5"/>
      <c r="J6" s="5"/>
      <c r="K6" s="5"/>
      <c r="L6" s="5"/>
      <c r="M6" s="5">
        <v>80</v>
      </c>
    </row>
    <row r="7" spans="1:13">
      <c r="A7" s="4" t="s">
        <v>9</v>
      </c>
      <c r="B7" s="5"/>
      <c r="C7" s="5"/>
      <c r="D7" s="5"/>
      <c r="E7" s="5"/>
      <c r="F7" s="5">
        <v>3</v>
      </c>
      <c r="H7" s="4" t="s">
        <v>9</v>
      </c>
      <c r="I7" s="5"/>
      <c r="J7" s="5"/>
      <c r="K7" s="5"/>
      <c r="L7" s="5"/>
      <c r="M7" s="5"/>
    </row>
    <row r="8" spans="1:13">
      <c r="A8" s="4" t="s">
        <v>11</v>
      </c>
      <c r="B8" s="5"/>
      <c r="C8" s="5"/>
      <c r="D8" s="5"/>
      <c r="E8" s="5">
        <v>2</v>
      </c>
      <c r="F8" s="5"/>
      <c r="H8" s="4" t="s">
        <v>11</v>
      </c>
      <c r="I8" s="5"/>
      <c r="J8" s="5"/>
      <c r="K8" s="5"/>
      <c r="L8" s="5"/>
      <c r="M8" s="5"/>
    </row>
    <row r="10" spans="1:13">
      <c r="A10" s="4" t="s">
        <v>16</v>
      </c>
      <c r="B10" s="4" t="s">
        <v>8</v>
      </c>
      <c r="C10" s="4" t="s">
        <v>10</v>
      </c>
      <c r="D10" s="4" t="s">
        <v>4</v>
      </c>
      <c r="E10" s="4" t="s">
        <v>9</v>
      </c>
      <c r="F10" s="4" t="s">
        <v>11</v>
      </c>
      <c r="G10" s="4" t="s">
        <v>12</v>
      </c>
      <c r="I10" s="4" t="s">
        <v>19</v>
      </c>
      <c r="K10" s="14" t="s">
        <v>18</v>
      </c>
    </row>
    <row r="11" spans="1:13">
      <c r="A11" s="4" t="s">
        <v>8</v>
      </c>
      <c r="B11" s="5"/>
      <c r="C11" s="10">
        <v>0</v>
      </c>
      <c r="D11" s="10">
        <v>50</v>
      </c>
      <c r="E11" s="10">
        <v>0</v>
      </c>
      <c r="F11" s="5"/>
      <c r="G11" s="11">
        <f>SUM(B11:F11)</f>
        <v>50</v>
      </c>
      <c r="I11" s="11">
        <f>G11-B16</f>
        <v>50</v>
      </c>
      <c r="J11" s="12" t="s">
        <v>6</v>
      </c>
      <c r="K11" s="5">
        <v>50</v>
      </c>
    </row>
    <row r="12" spans="1:13">
      <c r="A12" s="4" t="s">
        <v>10</v>
      </c>
      <c r="B12" s="5"/>
      <c r="C12" s="5"/>
      <c r="D12" s="10">
        <v>40</v>
      </c>
      <c r="E12" s="5"/>
      <c r="F12" s="5"/>
      <c r="G12" s="11">
        <f t="shared" ref="G12:G15" si="0">SUM(B12:F12)</f>
        <v>40</v>
      </c>
      <c r="I12" s="11">
        <f>G12-C16</f>
        <v>40</v>
      </c>
      <c r="J12" s="12" t="s">
        <v>6</v>
      </c>
      <c r="K12" s="5">
        <v>40</v>
      </c>
    </row>
    <row r="13" spans="1:13">
      <c r="A13" s="4" t="s">
        <v>4</v>
      </c>
      <c r="B13" s="5"/>
      <c r="C13" s="5"/>
      <c r="D13" s="5"/>
      <c r="E13" s="10">
        <v>30</v>
      </c>
      <c r="F13" s="10">
        <v>60</v>
      </c>
      <c r="G13" s="11">
        <f>SUM(B13:F13)</f>
        <v>90</v>
      </c>
      <c r="I13" s="11">
        <f>G13-D16</f>
        <v>0</v>
      </c>
      <c r="J13" s="12" t="s">
        <v>6</v>
      </c>
      <c r="K13" s="5">
        <v>0</v>
      </c>
    </row>
    <row r="14" spans="1:13">
      <c r="A14" s="4" t="s">
        <v>9</v>
      </c>
      <c r="B14" s="5"/>
      <c r="C14" s="5"/>
      <c r="D14" s="5"/>
      <c r="E14" s="5"/>
      <c r="F14" s="10">
        <v>0</v>
      </c>
      <c r="G14" s="11">
        <f t="shared" si="0"/>
        <v>0</v>
      </c>
      <c r="I14" s="11">
        <f>G14-E16</f>
        <v>-30</v>
      </c>
      <c r="J14" s="12" t="s">
        <v>6</v>
      </c>
      <c r="K14" s="5">
        <v>-30</v>
      </c>
    </row>
    <row r="15" spans="1:13">
      <c r="A15" s="4" t="s">
        <v>11</v>
      </c>
      <c r="B15" s="5"/>
      <c r="C15" s="5"/>
      <c r="D15" s="5"/>
      <c r="E15" s="10">
        <v>0</v>
      </c>
      <c r="F15" s="5"/>
      <c r="G15" s="11">
        <f t="shared" si="0"/>
        <v>0</v>
      </c>
      <c r="I15" s="11">
        <f>G15-F16</f>
        <v>-60</v>
      </c>
      <c r="J15" s="12" t="s">
        <v>6</v>
      </c>
      <c r="K15" s="5">
        <v>-60</v>
      </c>
    </row>
    <row r="16" spans="1:13">
      <c r="A16" s="4" t="s">
        <v>13</v>
      </c>
      <c r="B16" s="11">
        <f>SUM(B11:B15)</f>
        <v>0</v>
      </c>
      <c r="C16" s="11">
        <f t="shared" ref="C16:F16" si="1">SUM(C11:C15)</f>
        <v>0</v>
      </c>
      <c r="D16" s="11">
        <f t="shared" si="1"/>
        <v>90</v>
      </c>
      <c r="E16" s="11">
        <f t="shared" si="1"/>
        <v>30</v>
      </c>
      <c r="F16" s="11">
        <f t="shared" si="1"/>
        <v>60</v>
      </c>
    </row>
    <row r="18" spans="1:2">
      <c r="A18" s="4" t="s">
        <v>1</v>
      </c>
      <c r="B18" s="8">
        <f>SUMPRODUCT(B4:F8,B11:F15)</f>
        <v>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536"/>
  <sheetViews>
    <sheetView zoomScale="253" zoomScaleNormal="100" workbookViewId="0">
      <selection activeCell="H10" sqref="H10"/>
    </sheetView>
  </sheetViews>
  <sheetFormatPr baseColWidth="10" defaultColWidth="8.83203125" defaultRowHeight="13"/>
  <cols>
    <col min="1" max="2" width="8.83203125" style="2"/>
    <col min="3" max="3" width="17" style="2" customWidth="1"/>
    <col min="4" max="4" width="5.1640625" style="2" customWidth="1"/>
    <col min="5" max="5" width="12.6640625" style="2" customWidth="1"/>
    <col min="6" max="6" width="5.33203125" style="2" customWidth="1"/>
    <col min="7" max="7" width="8.83203125" style="2"/>
    <col min="8" max="8" width="12.33203125" style="2" customWidth="1"/>
    <col min="9" max="9" width="4.6640625" style="2" customWidth="1"/>
    <col min="10" max="10" width="18.1640625" style="2" customWidth="1"/>
    <col min="11" max="16384" width="8.83203125" style="2"/>
  </cols>
  <sheetData>
    <row r="1" spans="1:11" ht="18">
      <c r="A1" s="1" t="s">
        <v>20</v>
      </c>
    </row>
    <row r="3" spans="1:11">
      <c r="A3" s="4" t="s">
        <v>2</v>
      </c>
      <c r="B3" s="4" t="s">
        <v>3</v>
      </c>
      <c r="C3" s="4" t="s">
        <v>29</v>
      </c>
      <c r="E3" s="4" t="s">
        <v>16</v>
      </c>
      <c r="G3" s="4" t="s">
        <v>5</v>
      </c>
      <c r="H3" s="4" t="s">
        <v>17</v>
      </c>
      <c r="I3" s="4"/>
      <c r="J3" s="4" t="s">
        <v>18</v>
      </c>
      <c r="K3" s="5"/>
    </row>
    <row r="4" spans="1:11">
      <c r="A4" s="5" t="s">
        <v>23</v>
      </c>
      <c r="B4" s="5" t="s">
        <v>4</v>
      </c>
      <c r="C4" s="15">
        <v>5</v>
      </c>
      <c r="D4" s="5" t="s">
        <v>0</v>
      </c>
      <c r="E4" s="13">
        <v>3</v>
      </c>
      <c r="G4" s="5" t="s">
        <v>23</v>
      </c>
      <c r="H4" s="6">
        <f>E4+E5+E6</f>
        <v>14</v>
      </c>
      <c r="I4" s="7"/>
      <c r="J4" s="5"/>
    </row>
    <row r="5" spans="1:11">
      <c r="A5" s="5" t="s">
        <v>23</v>
      </c>
      <c r="B5" s="5" t="s">
        <v>21</v>
      </c>
      <c r="C5" s="15">
        <v>7</v>
      </c>
      <c r="D5" s="5" t="s">
        <v>0</v>
      </c>
      <c r="E5" s="13">
        <v>7</v>
      </c>
      <c r="G5" s="5" t="s">
        <v>4</v>
      </c>
      <c r="H5" s="6">
        <f>E7+E8-E4</f>
        <v>0</v>
      </c>
      <c r="I5" s="7" t="s">
        <v>6</v>
      </c>
      <c r="J5" s="5">
        <v>0</v>
      </c>
    </row>
    <row r="6" spans="1:11">
      <c r="A6" s="5" t="s">
        <v>23</v>
      </c>
      <c r="B6" s="5" t="s">
        <v>22</v>
      </c>
      <c r="C6" s="15">
        <v>4</v>
      </c>
      <c r="D6" s="5" t="s">
        <v>0</v>
      </c>
      <c r="E6" s="13">
        <v>4</v>
      </c>
      <c r="G6" s="5" t="s">
        <v>21</v>
      </c>
      <c r="H6" s="6">
        <f>E9+E10+E11-E5-E7</f>
        <v>0</v>
      </c>
      <c r="I6" s="7" t="s">
        <v>6</v>
      </c>
      <c r="J6" s="5">
        <v>0</v>
      </c>
    </row>
    <row r="7" spans="1:11">
      <c r="A7" s="5" t="s">
        <v>4</v>
      </c>
      <c r="B7" s="5" t="s">
        <v>21</v>
      </c>
      <c r="C7" s="15">
        <v>1</v>
      </c>
      <c r="D7" s="5" t="s">
        <v>0</v>
      </c>
      <c r="E7" s="13">
        <v>0</v>
      </c>
      <c r="G7" s="5" t="s">
        <v>22</v>
      </c>
      <c r="H7" s="6">
        <f>E12-E6-E9</f>
        <v>0</v>
      </c>
      <c r="I7" s="7" t="s">
        <v>6</v>
      </c>
      <c r="J7" s="5">
        <v>0</v>
      </c>
    </row>
    <row r="8" spans="1:11">
      <c r="A8" s="5" t="s">
        <v>4</v>
      </c>
      <c r="B8" s="5" t="s">
        <v>24</v>
      </c>
      <c r="C8" s="15">
        <v>3</v>
      </c>
      <c r="D8" s="5" t="s">
        <v>0</v>
      </c>
      <c r="E8" s="13">
        <v>3</v>
      </c>
      <c r="G8" s="5" t="s">
        <v>24</v>
      </c>
      <c r="H8" s="6">
        <f>E13-E8-E10-E14</f>
        <v>0</v>
      </c>
      <c r="I8" s="7" t="s">
        <v>6</v>
      </c>
      <c r="J8" s="5">
        <v>0</v>
      </c>
    </row>
    <row r="9" spans="1:11">
      <c r="A9" s="5" t="s">
        <v>21</v>
      </c>
      <c r="B9" s="5" t="s">
        <v>22</v>
      </c>
      <c r="C9" s="15">
        <v>2</v>
      </c>
      <c r="D9" s="5" t="s">
        <v>0</v>
      </c>
      <c r="E9" s="13">
        <v>0</v>
      </c>
      <c r="G9" s="5" t="s">
        <v>25</v>
      </c>
      <c r="H9" s="6">
        <f>E14+E15-E12-E11</f>
        <v>0</v>
      </c>
      <c r="I9" s="7" t="s">
        <v>6</v>
      </c>
      <c r="J9" s="5">
        <v>0</v>
      </c>
    </row>
    <row r="10" spans="1:11">
      <c r="A10" s="5" t="s">
        <v>21</v>
      </c>
      <c r="B10" s="5" t="s">
        <v>24</v>
      </c>
      <c r="C10" s="15">
        <v>4</v>
      </c>
      <c r="D10" s="5" t="s">
        <v>0</v>
      </c>
      <c r="E10" s="13">
        <v>4</v>
      </c>
      <c r="G10" s="5" t="s">
        <v>26</v>
      </c>
      <c r="H10" s="6">
        <f>-E13-E15</f>
        <v>-14</v>
      </c>
      <c r="I10" s="7"/>
      <c r="J10" s="5"/>
    </row>
    <row r="11" spans="1:11">
      <c r="A11" s="5" t="s">
        <v>21</v>
      </c>
      <c r="B11" s="5" t="s">
        <v>25</v>
      </c>
      <c r="C11" s="15">
        <v>5</v>
      </c>
      <c r="D11" s="5" t="s">
        <v>0</v>
      </c>
      <c r="E11" s="13">
        <v>3</v>
      </c>
      <c r="G11" s="5"/>
      <c r="H11" s="16"/>
      <c r="I11" s="7"/>
      <c r="J11" s="5"/>
    </row>
    <row r="12" spans="1:11">
      <c r="A12" s="5" t="s">
        <v>22</v>
      </c>
      <c r="B12" s="5" t="s">
        <v>25</v>
      </c>
      <c r="C12" s="15">
        <v>4</v>
      </c>
      <c r="D12" s="5" t="s">
        <v>0</v>
      </c>
      <c r="E12" s="13">
        <v>4</v>
      </c>
      <c r="G12" s="5"/>
      <c r="H12" s="16"/>
      <c r="I12" s="7"/>
      <c r="J12" s="5"/>
    </row>
    <row r="13" spans="1:11">
      <c r="A13" s="5" t="s">
        <v>24</v>
      </c>
      <c r="B13" s="5" t="s">
        <v>26</v>
      </c>
      <c r="C13" s="15">
        <v>9</v>
      </c>
      <c r="D13" s="5" t="s">
        <v>0</v>
      </c>
      <c r="E13" s="13">
        <v>8</v>
      </c>
      <c r="G13" s="5"/>
      <c r="H13" s="16"/>
      <c r="I13" s="7"/>
      <c r="J13" s="5"/>
    </row>
    <row r="14" spans="1:11">
      <c r="A14" s="5" t="s">
        <v>25</v>
      </c>
      <c r="B14" s="5" t="s">
        <v>24</v>
      </c>
      <c r="C14" s="15">
        <v>1</v>
      </c>
      <c r="D14" s="5" t="s">
        <v>0</v>
      </c>
      <c r="E14" s="13">
        <v>1</v>
      </c>
      <c r="G14" s="5"/>
      <c r="H14" s="16"/>
      <c r="I14" s="7"/>
      <c r="J14" s="5"/>
    </row>
    <row r="15" spans="1:11">
      <c r="A15" s="5" t="s">
        <v>25</v>
      </c>
      <c r="B15" s="5" t="s">
        <v>26</v>
      </c>
      <c r="C15" s="15">
        <v>6</v>
      </c>
      <c r="D15" s="5" t="s">
        <v>0</v>
      </c>
      <c r="E15" s="13">
        <v>6</v>
      </c>
      <c r="G15" s="5"/>
      <c r="H15" s="16"/>
      <c r="I15" s="7"/>
      <c r="J15" s="5"/>
    </row>
    <row r="17" spans="1:5">
      <c r="A17" s="14"/>
      <c r="C17" s="17" t="s">
        <v>28</v>
      </c>
      <c r="E17" s="8">
        <f>H4</f>
        <v>14</v>
      </c>
    </row>
    <row r="65536" spans="4:4">
      <c r="D65536" s="5" t="s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zoomScale="220" workbookViewId="0">
      <selection activeCell="I20" sqref="I20"/>
    </sheetView>
  </sheetViews>
  <sheetFormatPr baseColWidth="10" defaultColWidth="8.83203125" defaultRowHeight="13"/>
  <cols>
    <col min="1" max="1" width="18.5" style="2" customWidth="1"/>
    <col min="2" max="8" width="5.6640625" style="2" customWidth="1"/>
    <col min="9" max="9" width="8.83203125" style="2"/>
    <col min="10" max="10" width="3.5" style="2" customWidth="1"/>
    <col min="11" max="11" width="8.83203125" style="2"/>
    <col min="12" max="12" width="6" style="2" customWidth="1"/>
    <col min="13" max="16384" width="8.83203125" style="2"/>
  </cols>
  <sheetData>
    <row r="1" spans="1:13" ht="18">
      <c r="A1" s="1" t="s">
        <v>20</v>
      </c>
    </row>
    <row r="3" spans="1:13">
      <c r="A3" s="4" t="s">
        <v>30</v>
      </c>
      <c r="B3" s="4" t="s">
        <v>23</v>
      </c>
      <c r="C3" s="4" t="s">
        <v>4</v>
      </c>
      <c r="D3" s="4" t="s">
        <v>21</v>
      </c>
      <c r="E3" s="4" t="s">
        <v>22</v>
      </c>
      <c r="F3" s="4" t="s">
        <v>24</v>
      </c>
      <c r="G3" s="4" t="s">
        <v>25</v>
      </c>
      <c r="H3" s="4" t="s">
        <v>26</v>
      </c>
    </row>
    <row r="4" spans="1:13">
      <c r="A4" s="4" t="s">
        <v>23</v>
      </c>
      <c r="B4" s="5"/>
      <c r="C4" s="5">
        <v>5</v>
      </c>
      <c r="D4" s="5">
        <v>7</v>
      </c>
      <c r="E4" s="5">
        <v>4</v>
      </c>
      <c r="F4" s="5"/>
      <c r="G4" s="5"/>
      <c r="H4" s="5"/>
    </row>
    <row r="5" spans="1:13">
      <c r="A5" s="4" t="s">
        <v>4</v>
      </c>
      <c r="B5" s="5"/>
      <c r="C5" s="5"/>
      <c r="D5" s="5">
        <v>1</v>
      </c>
      <c r="E5" s="5"/>
      <c r="F5" s="5">
        <v>3</v>
      </c>
      <c r="G5" s="5"/>
      <c r="H5" s="5"/>
    </row>
    <row r="6" spans="1:13">
      <c r="A6" s="4" t="s">
        <v>21</v>
      </c>
      <c r="B6" s="5"/>
      <c r="C6" s="5"/>
      <c r="D6" s="5"/>
      <c r="E6" s="5">
        <v>2</v>
      </c>
      <c r="F6" s="5">
        <v>4</v>
      </c>
      <c r="G6" s="5">
        <v>5</v>
      </c>
      <c r="H6" s="5"/>
    </row>
    <row r="7" spans="1:13">
      <c r="A7" s="4" t="s">
        <v>22</v>
      </c>
      <c r="B7" s="5"/>
      <c r="C7" s="5"/>
      <c r="D7" s="5"/>
      <c r="E7" s="5"/>
      <c r="F7" s="5"/>
      <c r="G7" s="5">
        <v>4</v>
      </c>
      <c r="H7" s="5"/>
    </row>
    <row r="8" spans="1:13">
      <c r="A8" s="4" t="s">
        <v>24</v>
      </c>
      <c r="B8" s="5"/>
      <c r="C8" s="5"/>
      <c r="D8" s="5"/>
      <c r="E8" s="5"/>
      <c r="F8" s="5"/>
      <c r="G8" s="5"/>
      <c r="H8" s="5">
        <v>9</v>
      </c>
    </row>
    <row r="9" spans="1:13">
      <c r="A9" s="4" t="s">
        <v>25</v>
      </c>
      <c r="B9" s="5"/>
      <c r="C9" s="5"/>
      <c r="D9" s="5"/>
      <c r="E9" s="5"/>
      <c r="F9" s="5">
        <v>1</v>
      </c>
      <c r="G9" s="5"/>
      <c r="H9" s="5">
        <v>6</v>
      </c>
    </row>
    <row r="10" spans="1:13">
      <c r="A10" s="4" t="s">
        <v>26</v>
      </c>
      <c r="B10" s="5"/>
      <c r="C10" s="5"/>
      <c r="D10" s="5"/>
      <c r="E10" s="5"/>
      <c r="F10" s="5"/>
      <c r="G10" s="5"/>
      <c r="H10" s="5"/>
    </row>
    <row r="13" spans="1:13">
      <c r="A13" s="4" t="s">
        <v>31</v>
      </c>
      <c r="B13" s="4" t="s">
        <v>23</v>
      </c>
      <c r="C13" s="4" t="s">
        <v>4</v>
      </c>
      <c r="D13" s="4" t="s">
        <v>21</v>
      </c>
      <c r="E13" s="4" t="s">
        <v>22</v>
      </c>
      <c r="F13" s="4" t="s">
        <v>24</v>
      </c>
      <c r="G13" s="4" t="s">
        <v>25</v>
      </c>
      <c r="H13" s="4" t="s">
        <v>26</v>
      </c>
      <c r="I13" s="4" t="s">
        <v>12</v>
      </c>
      <c r="K13" s="4" t="s">
        <v>32</v>
      </c>
      <c r="M13" s="14" t="s">
        <v>33</v>
      </c>
    </row>
    <row r="14" spans="1:13">
      <c r="A14" s="4" t="s">
        <v>23</v>
      </c>
      <c r="B14" s="5"/>
      <c r="C14" s="10">
        <v>3</v>
      </c>
      <c r="D14" s="10">
        <v>7</v>
      </c>
      <c r="E14" s="10">
        <v>4</v>
      </c>
      <c r="F14" s="5"/>
      <c r="G14" s="5"/>
      <c r="H14" s="5"/>
      <c r="I14" s="11">
        <f>SUM(B14:H14)</f>
        <v>14</v>
      </c>
      <c r="K14" s="11">
        <f>I14-B21</f>
        <v>14</v>
      </c>
    </row>
    <row r="15" spans="1:13">
      <c r="A15" s="4" t="s">
        <v>4</v>
      </c>
      <c r="B15" s="5"/>
      <c r="C15" s="5"/>
      <c r="D15" s="10">
        <v>0</v>
      </c>
      <c r="E15" s="5"/>
      <c r="F15" s="10">
        <v>3</v>
      </c>
      <c r="G15" s="5"/>
      <c r="H15" s="5"/>
      <c r="I15" s="11">
        <f t="shared" ref="I15:I20" si="0">SUM(B15:H15)</f>
        <v>3</v>
      </c>
      <c r="K15" s="11">
        <f>I15-C21</f>
        <v>0</v>
      </c>
      <c r="L15" s="12" t="s">
        <v>6</v>
      </c>
      <c r="M15" s="5">
        <v>0</v>
      </c>
    </row>
    <row r="16" spans="1:13">
      <c r="A16" s="4" t="s">
        <v>21</v>
      </c>
      <c r="B16" s="5"/>
      <c r="C16" s="5"/>
      <c r="D16" s="5"/>
      <c r="E16" s="10">
        <v>0</v>
      </c>
      <c r="F16" s="10">
        <v>4</v>
      </c>
      <c r="G16" s="10">
        <v>3</v>
      </c>
      <c r="H16" s="5"/>
      <c r="I16" s="11">
        <f t="shared" si="0"/>
        <v>7</v>
      </c>
      <c r="K16" s="11">
        <f>I16-D21</f>
        <v>0</v>
      </c>
      <c r="L16" s="12" t="s">
        <v>6</v>
      </c>
      <c r="M16" s="5">
        <v>0</v>
      </c>
    </row>
    <row r="17" spans="1:13">
      <c r="A17" s="4" t="s">
        <v>22</v>
      </c>
      <c r="B17" s="5"/>
      <c r="C17" s="5"/>
      <c r="D17" s="5"/>
      <c r="E17" s="5"/>
      <c r="F17" s="5"/>
      <c r="G17" s="10">
        <v>4</v>
      </c>
      <c r="H17" s="5"/>
      <c r="I17" s="11">
        <f t="shared" si="0"/>
        <v>4</v>
      </c>
      <c r="K17" s="11">
        <f>I17-E21</f>
        <v>0</v>
      </c>
      <c r="L17" s="12" t="s">
        <v>6</v>
      </c>
      <c r="M17" s="5">
        <v>0</v>
      </c>
    </row>
    <row r="18" spans="1:13">
      <c r="A18" s="4" t="s">
        <v>24</v>
      </c>
      <c r="B18" s="5"/>
      <c r="C18" s="5"/>
      <c r="D18" s="5"/>
      <c r="E18" s="5"/>
      <c r="F18" s="5"/>
      <c r="G18" s="5"/>
      <c r="H18" s="10">
        <v>8</v>
      </c>
      <c r="I18" s="11">
        <f t="shared" si="0"/>
        <v>8</v>
      </c>
      <c r="K18" s="11">
        <f>I18-F21</f>
        <v>0</v>
      </c>
      <c r="L18" s="12" t="s">
        <v>6</v>
      </c>
      <c r="M18" s="5">
        <v>0</v>
      </c>
    </row>
    <row r="19" spans="1:13">
      <c r="A19" s="4" t="s">
        <v>25</v>
      </c>
      <c r="B19" s="5"/>
      <c r="C19" s="5"/>
      <c r="D19" s="5"/>
      <c r="E19" s="5"/>
      <c r="F19" s="10">
        <v>1</v>
      </c>
      <c r="G19" s="5"/>
      <c r="H19" s="10">
        <v>6</v>
      </c>
      <c r="I19" s="11">
        <f t="shared" si="0"/>
        <v>7</v>
      </c>
      <c r="K19" s="11">
        <f>I19-G21</f>
        <v>0</v>
      </c>
      <c r="L19" s="12" t="s">
        <v>6</v>
      </c>
      <c r="M19" s="5">
        <v>0</v>
      </c>
    </row>
    <row r="20" spans="1:13">
      <c r="A20" s="4" t="s">
        <v>26</v>
      </c>
      <c r="B20" s="5"/>
      <c r="C20" s="5"/>
      <c r="D20" s="5"/>
      <c r="E20" s="5"/>
      <c r="F20" s="5"/>
      <c r="G20" s="5"/>
      <c r="H20" s="5"/>
      <c r="I20" s="11">
        <f t="shared" si="0"/>
        <v>0</v>
      </c>
      <c r="K20" s="11">
        <f>I20-H21</f>
        <v>-14</v>
      </c>
    </row>
    <row r="21" spans="1:13">
      <c r="A21" s="4" t="s">
        <v>13</v>
      </c>
      <c r="B21" s="11">
        <f>SUM(B14:B20)</f>
        <v>0</v>
      </c>
      <c r="C21" s="11">
        <f t="shared" ref="C21:H21" si="1">SUM(C14:C20)</f>
        <v>3</v>
      </c>
      <c r="D21" s="11">
        <f t="shared" si="1"/>
        <v>7</v>
      </c>
      <c r="E21" s="11">
        <f t="shared" si="1"/>
        <v>4</v>
      </c>
      <c r="F21" s="11">
        <f t="shared" si="1"/>
        <v>8</v>
      </c>
      <c r="G21" s="11">
        <f t="shared" si="1"/>
        <v>7</v>
      </c>
      <c r="H21" s="11">
        <f t="shared" si="1"/>
        <v>14</v>
      </c>
    </row>
    <row r="23" spans="1:13">
      <c r="I23" s="4" t="s">
        <v>34</v>
      </c>
      <c r="K23" s="8">
        <f>K14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1C2A-8B8B-AF41-9D14-C2DCF1A00575}">
  <dimension ref="A1:P46"/>
  <sheetViews>
    <sheetView zoomScale="220" workbookViewId="0">
      <selection activeCell="I20" sqref="I20"/>
    </sheetView>
  </sheetViews>
  <sheetFormatPr baseColWidth="10" defaultColWidth="8.83203125" defaultRowHeight="13"/>
  <cols>
    <col min="1" max="1" width="18.5" style="2" customWidth="1"/>
    <col min="2" max="4" width="3.33203125" style="2" bestFit="1" customWidth="1"/>
    <col min="5" max="11" width="4.1640625" style="2" bestFit="1" customWidth="1"/>
    <col min="12" max="12" width="13.33203125" style="2" bestFit="1" customWidth="1"/>
    <col min="13" max="13" width="3.33203125" style="2" customWidth="1"/>
    <col min="14" max="14" width="9.6640625" style="2" bestFit="1" customWidth="1"/>
    <col min="15" max="15" width="2.1640625" style="2" bestFit="1" customWidth="1"/>
    <col min="16" max="16" width="16" style="2" bestFit="1" customWidth="1"/>
    <col min="17" max="16384" width="8.83203125" style="2"/>
  </cols>
  <sheetData>
    <row r="1" spans="1:16" ht="18">
      <c r="A1" s="72" t="s">
        <v>20</v>
      </c>
      <c r="B1" s="72"/>
      <c r="C1" s="72"/>
    </row>
    <row r="3" spans="1:16">
      <c r="A3" s="4" t="s">
        <v>30</v>
      </c>
      <c r="B3" s="4" t="s">
        <v>60</v>
      </c>
      <c r="C3" s="4" t="s">
        <v>61</v>
      </c>
      <c r="D3" s="4" t="s">
        <v>62</v>
      </c>
      <c r="E3" s="4" t="s">
        <v>4</v>
      </c>
      <c r="F3" s="4" t="s">
        <v>21</v>
      </c>
      <c r="G3" s="4" t="s">
        <v>22</v>
      </c>
      <c r="H3" s="4" t="s">
        <v>24</v>
      </c>
      <c r="I3" s="4" t="s">
        <v>25</v>
      </c>
      <c r="J3" s="4" t="s">
        <v>63</v>
      </c>
      <c r="K3" s="4" t="s">
        <v>64</v>
      </c>
    </row>
    <row r="4" spans="1:16">
      <c r="A4" s="4" t="s">
        <v>60</v>
      </c>
      <c r="B4" s="4"/>
      <c r="C4" s="5"/>
      <c r="D4" s="5"/>
      <c r="E4" s="5">
        <v>75</v>
      </c>
      <c r="F4" s="5">
        <v>65</v>
      </c>
      <c r="G4" s="5"/>
      <c r="H4" s="5"/>
    </row>
    <row r="5" spans="1:16">
      <c r="A5" s="4" t="s">
        <v>61</v>
      </c>
      <c r="B5" s="4"/>
      <c r="C5" s="5"/>
      <c r="D5" s="5"/>
      <c r="E5" s="5">
        <v>40</v>
      </c>
      <c r="F5" s="5">
        <v>50</v>
      </c>
      <c r="G5" s="5">
        <v>60</v>
      </c>
      <c r="H5" s="5"/>
    </row>
    <row r="6" spans="1:16">
      <c r="A6" s="4" t="s">
        <v>62</v>
      </c>
      <c r="B6" s="4"/>
      <c r="C6" s="5"/>
      <c r="D6" s="5"/>
      <c r="E6" s="5"/>
      <c r="F6" s="5">
        <v>80</v>
      </c>
      <c r="G6" s="5">
        <v>70</v>
      </c>
      <c r="H6" s="5"/>
    </row>
    <row r="7" spans="1:16">
      <c r="A7" s="4" t="s">
        <v>4</v>
      </c>
      <c r="B7" s="4"/>
      <c r="C7" s="5"/>
      <c r="D7" s="5"/>
      <c r="E7" s="5"/>
      <c r="F7" s="5"/>
      <c r="G7" s="5"/>
      <c r="H7" s="5">
        <v>60</v>
      </c>
      <c r="I7" s="2">
        <v>45</v>
      </c>
    </row>
    <row r="8" spans="1:16">
      <c r="A8" s="4" t="s">
        <v>21</v>
      </c>
      <c r="B8" s="4"/>
      <c r="C8" s="5"/>
      <c r="D8" s="5"/>
      <c r="E8" s="5"/>
      <c r="F8" s="5"/>
      <c r="G8" s="5"/>
      <c r="H8" s="5">
        <v>70</v>
      </c>
      <c r="I8" s="2">
        <v>55</v>
      </c>
      <c r="J8" s="2">
        <v>45</v>
      </c>
    </row>
    <row r="9" spans="1:16">
      <c r="A9" s="4" t="s">
        <v>22</v>
      </c>
      <c r="B9" s="4"/>
      <c r="C9" s="5"/>
      <c r="D9" s="5"/>
      <c r="E9" s="5"/>
      <c r="F9" s="5"/>
      <c r="G9" s="5"/>
      <c r="H9" s="5"/>
      <c r="I9" s="2">
        <v>70</v>
      </c>
      <c r="J9" s="2">
        <v>90</v>
      </c>
    </row>
    <row r="10" spans="1:16">
      <c r="A10" s="4" t="s">
        <v>24</v>
      </c>
      <c r="B10" s="4"/>
      <c r="C10" s="5"/>
      <c r="D10" s="5"/>
      <c r="E10" s="5"/>
      <c r="F10" s="5"/>
      <c r="G10" s="5"/>
      <c r="H10" s="5"/>
      <c r="K10" s="2">
        <v>120</v>
      </c>
    </row>
    <row r="11" spans="1:16">
      <c r="A11" s="4" t="s">
        <v>25</v>
      </c>
      <c r="B11" s="4"/>
      <c r="K11" s="2">
        <v>190</v>
      </c>
    </row>
    <row r="12" spans="1:16">
      <c r="A12" s="4" t="s">
        <v>63</v>
      </c>
      <c r="B12" s="4"/>
      <c r="K12" s="2">
        <v>130</v>
      </c>
    </row>
    <row r="13" spans="1:16">
      <c r="A13" s="4" t="s">
        <v>64</v>
      </c>
    </row>
    <row r="14" spans="1:16">
      <c r="A14" s="4"/>
    </row>
    <row r="15" spans="1:16">
      <c r="A15" s="4" t="s">
        <v>65</v>
      </c>
      <c r="B15" s="4" t="s">
        <v>60</v>
      </c>
      <c r="C15" s="4" t="s">
        <v>61</v>
      </c>
      <c r="D15" s="4" t="s">
        <v>62</v>
      </c>
      <c r="E15" s="4" t="s">
        <v>4</v>
      </c>
      <c r="F15" s="4" t="s">
        <v>21</v>
      </c>
      <c r="G15" s="4" t="s">
        <v>22</v>
      </c>
      <c r="H15" s="4" t="s">
        <v>24</v>
      </c>
      <c r="I15" s="4" t="s">
        <v>25</v>
      </c>
      <c r="J15" s="4" t="s">
        <v>63</v>
      </c>
      <c r="K15" s="4" t="s">
        <v>64</v>
      </c>
      <c r="L15" s="4" t="s">
        <v>12</v>
      </c>
      <c r="N15" s="4" t="s">
        <v>32</v>
      </c>
      <c r="P15" s="14" t="s">
        <v>33</v>
      </c>
    </row>
    <row r="16" spans="1:16">
      <c r="A16" s="4" t="s">
        <v>60</v>
      </c>
      <c r="B16" s="4"/>
      <c r="C16" s="5"/>
      <c r="D16" s="5"/>
      <c r="E16" s="10">
        <v>75</v>
      </c>
      <c r="F16" s="10">
        <v>65</v>
      </c>
      <c r="G16" s="5"/>
      <c r="H16" s="5"/>
      <c r="L16" s="11">
        <f>SUM(B16:K16)</f>
        <v>140</v>
      </c>
      <c r="M16" s="5"/>
      <c r="N16" s="11">
        <f>L16-B26</f>
        <v>140</v>
      </c>
    </row>
    <row r="17" spans="1:16">
      <c r="A17" s="4" t="s">
        <v>61</v>
      </c>
      <c r="B17" s="4"/>
      <c r="C17" s="5"/>
      <c r="D17" s="5"/>
      <c r="E17" s="10">
        <v>30</v>
      </c>
      <c r="F17" s="10">
        <v>50</v>
      </c>
      <c r="G17" s="10">
        <v>60</v>
      </c>
      <c r="H17" s="5"/>
      <c r="L17" s="11">
        <f t="shared" ref="L17:L25" si="0">SUM(B17:K17)</f>
        <v>140</v>
      </c>
      <c r="M17" s="5"/>
      <c r="N17" s="11">
        <f>L17-C26</f>
        <v>140</v>
      </c>
      <c r="O17" s="5"/>
      <c r="P17" s="5"/>
    </row>
    <row r="18" spans="1:16">
      <c r="A18" s="4" t="s">
        <v>62</v>
      </c>
      <c r="B18" s="4"/>
      <c r="C18" s="5"/>
      <c r="D18" s="5"/>
      <c r="E18" s="5"/>
      <c r="F18" s="10">
        <v>45</v>
      </c>
      <c r="G18" s="10">
        <v>70</v>
      </c>
      <c r="H18" s="5"/>
      <c r="L18" s="11">
        <f t="shared" si="0"/>
        <v>115</v>
      </c>
      <c r="M18" s="5"/>
      <c r="N18" s="11">
        <f>L18-D26</f>
        <v>115</v>
      </c>
      <c r="O18" s="5"/>
      <c r="P18" s="5"/>
    </row>
    <row r="19" spans="1:16">
      <c r="A19" s="4" t="s">
        <v>4</v>
      </c>
      <c r="B19" s="4"/>
      <c r="C19" s="5"/>
      <c r="D19" s="5"/>
      <c r="E19" s="5"/>
      <c r="F19" s="5"/>
      <c r="G19" s="5"/>
      <c r="H19" s="10">
        <v>60</v>
      </c>
      <c r="I19" s="28">
        <v>45</v>
      </c>
      <c r="L19" s="11">
        <f t="shared" si="0"/>
        <v>105</v>
      </c>
      <c r="M19" s="5"/>
      <c r="N19" s="11">
        <f>L19-E26</f>
        <v>0</v>
      </c>
      <c r="O19" s="5" t="s">
        <v>6</v>
      </c>
      <c r="P19" s="5">
        <v>0</v>
      </c>
    </row>
    <row r="20" spans="1:16">
      <c r="A20" s="4" t="s">
        <v>21</v>
      </c>
      <c r="B20" s="4"/>
      <c r="C20" s="5"/>
      <c r="D20" s="5"/>
      <c r="E20" s="5"/>
      <c r="F20" s="5"/>
      <c r="G20" s="5"/>
      <c r="H20" s="10">
        <v>60</v>
      </c>
      <c r="I20" s="28">
        <v>55</v>
      </c>
      <c r="J20" s="28">
        <v>45</v>
      </c>
      <c r="L20" s="11">
        <f t="shared" si="0"/>
        <v>160</v>
      </c>
      <c r="M20" s="5"/>
      <c r="N20" s="11">
        <f>L20-F26</f>
        <v>0</v>
      </c>
      <c r="O20" s="5" t="s">
        <v>6</v>
      </c>
      <c r="P20" s="5">
        <v>0</v>
      </c>
    </row>
    <row r="21" spans="1:16">
      <c r="A21" s="4" t="s">
        <v>22</v>
      </c>
      <c r="B21" s="4"/>
      <c r="C21" s="5"/>
      <c r="D21" s="5"/>
      <c r="E21" s="5"/>
      <c r="F21" s="5"/>
      <c r="G21" s="5"/>
      <c r="H21" s="5"/>
      <c r="I21" s="28">
        <v>45</v>
      </c>
      <c r="J21" s="28">
        <v>85</v>
      </c>
      <c r="L21" s="11">
        <f t="shared" si="0"/>
        <v>130</v>
      </c>
      <c r="M21" s="5"/>
      <c r="N21" s="11">
        <f>L21-G26</f>
        <v>0</v>
      </c>
      <c r="O21" s="5" t="s">
        <v>6</v>
      </c>
      <c r="P21" s="5">
        <v>0</v>
      </c>
    </row>
    <row r="22" spans="1:16">
      <c r="A22" s="4" t="s">
        <v>24</v>
      </c>
      <c r="B22" s="4"/>
      <c r="C22" s="5"/>
      <c r="D22" s="5"/>
      <c r="E22" s="5"/>
      <c r="F22" s="5"/>
      <c r="G22" s="5"/>
      <c r="H22" s="5"/>
      <c r="K22" s="28">
        <v>120</v>
      </c>
      <c r="L22" s="11">
        <f t="shared" si="0"/>
        <v>120</v>
      </c>
      <c r="M22" s="5"/>
      <c r="N22" s="11">
        <f>L22-H26</f>
        <v>0</v>
      </c>
      <c r="O22" s="5" t="s">
        <v>6</v>
      </c>
      <c r="P22" s="5">
        <v>0</v>
      </c>
    </row>
    <row r="23" spans="1:16">
      <c r="A23" s="4" t="s">
        <v>25</v>
      </c>
      <c r="B23" s="4"/>
      <c r="K23" s="28">
        <v>145</v>
      </c>
      <c r="L23" s="11">
        <f t="shared" si="0"/>
        <v>145</v>
      </c>
      <c r="M23" s="5"/>
      <c r="N23" s="11">
        <f>L23-I26</f>
        <v>0</v>
      </c>
      <c r="O23" s="5" t="s">
        <v>6</v>
      </c>
      <c r="P23" s="5">
        <v>0</v>
      </c>
    </row>
    <row r="24" spans="1:16">
      <c r="A24" s="4" t="s">
        <v>63</v>
      </c>
      <c r="B24" s="4"/>
      <c r="K24" s="28">
        <v>130</v>
      </c>
      <c r="L24" s="11">
        <f t="shared" si="0"/>
        <v>130</v>
      </c>
      <c r="M24" s="5"/>
      <c r="N24" s="11">
        <f>L24-J26</f>
        <v>0</v>
      </c>
      <c r="O24" s="5" t="s">
        <v>6</v>
      </c>
      <c r="P24" s="5">
        <v>0</v>
      </c>
    </row>
    <row r="25" spans="1:16">
      <c r="A25" s="4" t="s">
        <v>64</v>
      </c>
      <c r="L25" s="11">
        <f t="shared" si="0"/>
        <v>0</v>
      </c>
      <c r="M25" s="5"/>
      <c r="N25" s="11">
        <f>L25-K26</f>
        <v>-395</v>
      </c>
    </row>
    <row r="26" spans="1:16">
      <c r="A26" s="4" t="s">
        <v>13</v>
      </c>
      <c r="B26" s="33">
        <f>SUM(B16:B25)</f>
        <v>0</v>
      </c>
      <c r="C26" s="33">
        <f t="shared" ref="C26:K26" si="1">SUM(C16:C25)</f>
        <v>0</v>
      </c>
      <c r="D26" s="33">
        <f t="shared" si="1"/>
        <v>0</v>
      </c>
      <c r="E26" s="33">
        <f t="shared" si="1"/>
        <v>105</v>
      </c>
      <c r="F26" s="33">
        <f t="shared" si="1"/>
        <v>160</v>
      </c>
      <c r="G26" s="33">
        <f t="shared" si="1"/>
        <v>130</v>
      </c>
      <c r="H26" s="33">
        <f t="shared" si="1"/>
        <v>120</v>
      </c>
      <c r="I26" s="33">
        <f t="shared" si="1"/>
        <v>145</v>
      </c>
      <c r="J26" s="33">
        <f t="shared" si="1"/>
        <v>130</v>
      </c>
      <c r="K26" s="33">
        <f t="shared" si="1"/>
        <v>395</v>
      </c>
    </row>
    <row r="28" spans="1:16">
      <c r="L28" s="4" t="s">
        <v>34</v>
      </c>
      <c r="N28" s="8">
        <f>-N25</f>
        <v>395</v>
      </c>
    </row>
    <row r="30" spans="1:16" s="29" customFormat="1"/>
    <row r="31" spans="1:16" s="29" customFormat="1"/>
    <row r="32" spans="1:16" s="29" customFormat="1">
      <c r="A32" s="30"/>
      <c r="B32" s="30"/>
      <c r="C32" s="30"/>
      <c r="D32" s="30"/>
      <c r="E32" s="30"/>
      <c r="F32" s="30"/>
      <c r="G32" s="30"/>
      <c r="H32" s="30"/>
      <c r="I32" s="30"/>
      <c r="K32" s="30"/>
      <c r="M32" s="31"/>
    </row>
    <row r="33" spans="1:13" s="29" customFormat="1">
      <c r="A33" s="30"/>
      <c r="B33" s="16"/>
      <c r="C33" s="16"/>
      <c r="D33" s="16"/>
      <c r="E33" s="16"/>
      <c r="F33" s="16"/>
      <c r="G33" s="16"/>
      <c r="H33" s="16"/>
      <c r="I33" s="16"/>
      <c r="K33" s="16"/>
    </row>
    <row r="34" spans="1:13" s="29" customFormat="1">
      <c r="A34" s="30"/>
      <c r="B34" s="16"/>
      <c r="C34" s="16"/>
      <c r="D34" s="16"/>
      <c r="E34" s="16"/>
      <c r="F34" s="16"/>
      <c r="G34" s="16"/>
      <c r="H34" s="16"/>
      <c r="I34" s="16"/>
      <c r="K34" s="16"/>
      <c r="L34" s="32"/>
      <c r="M34" s="16"/>
    </row>
    <row r="35" spans="1:13" s="29" customFormat="1">
      <c r="A35" s="30"/>
      <c r="B35" s="16"/>
      <c r="C35" s="16"/>
      <c r="D35" s="16"/>
      <c r="E35" s="16"/>
      <c r="F35" s="16"/>
      <c r="G35" s="16"/>
      <c r="H35" s="16"/>
      <c r="I35" s="16"/>
      <c r="K35" s="16"/>
      <c r="L35" s="32"/>
      <c r="M35" s="16"/>
    </row>
    <row r="36" spans="1:13" s="29" customFormat="1">
      <c r="A36" s="30"/>
      <c r="B36" s="16"/>
      <c r="C36" s="16"/>
      <c r="D36" s="16"/>
      <c r="E36" s="16"/>
      <c r="F36" s="16"/>
      <c r="G36" s="16"/>
      <c r="H36" s="16"/>
      <c r="I36" s="16"/>
      <c r="K36" s="16"/>
      <c r="L36" s="32"/>
      <c r="M36" s="16"/>
    </row>
    <row r="37" spans="1:13" s="29" customFormat="1">
      <c r="A37" s="30"/>
      <c r="B37" s="16"/>
      <c r="C37" s="16"/>
      <c r="D37" s="16"/>
      <c r="E37" s="16"/>
      <c r="F37" s="16"/>
      <c r="G37" s="16"/>
      <c r="H37" s="16"/>
      <c r="I37" s="16"/>
      <c r="K37" s="16"/>
      <c r="L37" s="32"/>
      <c r="M37" s="16"/>
    </row>
    <row r="38" spans="1:13" s="29" customFormat="1">
      <c r="A38" s="30"/>
      <c r="B38" s="16"/>
      <c r="C38" s="16"/>
      <c r="D38" s="16"/>
      <c r="E38" s="16"/>
      <c r="F38" s="16"/>
      <c r="G38" s="16"/>
      <c r="H38" s="16"/>
      <c r="I38" s="16"/>
      <c r="K38" s="16"/>
      <c r="L38" s="32"/>
      <c r="M38" s="16"/>
    </row>
    <row r="39" spans="1:13" s="29" customFormat="1">
      <c r="A39" s="30"/>
      <c r="B39" s="16"/>
      <c r="C39" s="16"/>
      <c r="D39" s="16"/>
      <c r="E39" s="16"/>
      <c r="F39" s="16"/>
      <c r="G39" s="16"/>
      <c r="H39" s="16"/>
      <c r="I39" s="16"/>
      <c r="K39" s="16"/>
    </row>
    <row r="40" spans="1:13" s="29" customFormat="1">
      <c r="A40" s="30"/>
      <c r="B40" s="16"/>
      <c r="C40" s="16"/>
      <c r="D40" s="16"/>
      <c r="E40" s="16"/>
      <c r="F40" s="16"/>
      <c r="G40" s="16"/>
      <c r="H40" s="16"/>
    </row>
    <row r="41" spans="1:13" s="29" customFormat="1"/>
    <row r="42" spans="1:13" s="29" customFormat="1">
      <c r="I42" s="30"/>
      <c r="K42" s="16"/>
    </row>
    <row r="43" spans="1:13" s="29" customFormat="1"/>
    <row r="44" spans="1:13" s="29" customFormat="1"/>
    <row r="45" spans="1:13" s="29" customFormat="1"/>
    <row r="46" spans="1:13" s="29" customFormat="1"/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458E-ED05-B840-B122-16EC0DAFC0B8}">
  <dimension ref="A1:P46"/>
  <sheetViews>
    <sheetView zoomScale="220" workbookViewId="0">
      <selection activeCell="T10" sqref="T10"/>
    </sheetView>
  </sheetViews>
  <sheetFormatPr baseColWidth="10" defaultColWidth="8.83203125" defaultRowHeight="13"/>
  <cols>
    <col min="1" max="1" width="18.5" style="2" customWidth="1"/>
    <col min="2" max="4" width="3.33203125" style="2" bestFit="1" customWidth="1"/>
    <col min="5" max="11" width="4.1640625" style="2" bestFit="1" customWidth="1"/>
    <col min="12" max="12" width="13.33203125" style="2" bestFit="1" customWidth="1"/>
    <col min="13" max="13" width="3.33203125" style="2" customWidth="1"/>
    <col min="14" max="14" width="9.6640625" style="2" bestFit="1" customWidth="1"/>
    <col min="15" max="15" width="2.1640625" style="2" bestFit="1" customWidth="1"/>
    <col min="16" max="16" width="16" style="2" bestFit="1" customWidth="1"/>
    <col min="17" max="16384" width="8.83203125" style="2"/>
  </cols>
  <sheetData>
    <row r="1" spans="1:16" ht="18">
      <c r="A1" s="72" t="s">
        <v>20</v>
      </c>
      <c r="B1" s="72"/>
      <c r="C1" s="72"/>
    </row>
    <row r="3" spans="1:16">
      <c r="A3" s="4" t="s">
        <v>30</v>
      </c>
      <c r="B3" s="4" t="s">
        <v>60</v>
      </c>
      <c r="C3" s="4" t="s">
        <v>61</v>
      </c>
      <c r="D3" s="4" t="s">
        <v>62</v>
      </c>
      <c r="E3" s="4" t="s">
        <v>4</v>
      </c>
      <c r="F3" s="4" t="s">
        <v>21</v>
      </c>
      <c r="G3" s="4" t="s">
        <v>22</v>
      </c>
      <c r="H3" s="4" t="s">
        <v>24</v>
      </c>
      <c r="I3" s="4" t="s">
        <v>25</v>
      </c>
      <c r="J3" s="4" t="s">
        <v>63</v>
      </c>
      <c r="K3" s="4" t="s">
        <v>64</v>
      </c>
    </row>
    <row r="4" spans="1:16">
      <c r="A4" s="4" t="s">
        <v>60</v>
      </c>
      <c r="B4" s="4"/>
      <c r="C4" s="5"/>
      <c r="D4" s="5"/>
      <c r="E4" s="5">
        <v>75</v>
      </c>
      <c r="F4" s="5">
        <v>65</v>
      </c>
      <c r="G4" s="5"/>
      <c r="H4" s="5"/>
    </row>
    <row r="5" spans="1:16">
      <c r="A5" s="4" t="s">
        <v>61</v>
      </c>
      <c r="B5" s="4"/>
      <c r="C5" s="5"/>
      <c r="D5" s="5"/>
      <c r="E5" s="5">
        <v>40</v>
      </c>
      <c r="F5" s="5">
        <v>50</v>
      </c>
      <c r="G5" s="5">
        <v>60</v>
      </c>
      <c r="H5" s="5"/>
    </row>
    <row r="6" spans="1:16">
      <c r="A6" s="4" t="s">
        <v>62</v>
      </c>
      <c r="B6" s="4"/>
      <c r="C6" s="5"/>
      <c r="D6" s="5"/>
      <c r="E6" s="5"/>
      <c r="F6" s="5">
        <v>80</v>
      </c>
      <c r="G6" s="5">
        <v>70</v>
      </c>
      <c r="H6" s="5"/>
    </row>
    <row r="7" spans="1:16">
      <c r="A7" s="4" t="s">
        <v>4</v>
      </c>
      <c r="B7" s="4"/>
      <c r="C7" s="5"/>
      <c r="D7" s="5"/>
      <c r="E7" s="5"/>
      <c r="F7" s="5"/>
      <c r="G7" s="5"/>
      <c r="H7" s="5">
        <v>60</v>
      </c>
      <c r="I7" s="2">
        <v>45</v>
      </c>
    </row>
    <row r="8" spans="1:16">
      <c r="A8" s="4" t="s">
        <v>21</v>
      </c>
      <c r="B8" s="4"/>
      <c r="C8" s="5"/>
      <c r="D8" s="5"/>
      <c r="E8" s="5"/>
      <c r="F8" s="5"/>
      <c r="G8" s="5"/>
      <c r="H8" s="5">
        <v>70</v>
      </c>
      <c r="I8" s="2">
        <v>55</v>
      </c>
      <c r="J8" s="2">
        <v>45</v>
      </c>
    </row>
    <row r="9" spans="1:16">
      <c r="A9" s="4" t="s">
        <v>22</v>
      </c>
      <c r="B9" s="4"/>
      <c r="C9" s="5"/>
      <c r="D9" s="5"/>
      <c r="E9" s="5"/>
      <c r="F9" s="5"/>
      <c r="G9" s="5"/>
      <c r="H9" s="5"/>
      <c r="I9" s="2">
        <v>70</v>
      </c>
      <c r="J9" s="2">
        <v>90</v>
      </c>
    </row>
    <row r="10" spans="1:16">
      <c r="A10" s="4" t="s">
        <v>24</v>
      </c>
      <c r="B10" s="4"/>
      <c r="C10" s="5"/>
      <c r="D10" s="5"/>
      <c r="E10" s="5"/>
      <c r="F10" s="5"/>
      <c r="G10" s="5"/>
      <c r="H10" s="5"/>
      <c r="K10" s="2">
        <v>120</v>
      </c>
    </row>
    <row r="11" spans="1:16">
      <c r="A11" s="4" t="s">
        <v>25</v>
      </c>
      <c r="B11" s="4"/>
      <c r="K11" s="2">
        <v>190</v>
      </c>
    </row>
    <row r="12" spans="1:16">
      <c r="A12" s="4" t="s">
        <v>63</v>
      </c>
      <c r="B12" s="4"/>
      <c r="K12" s="2">
        <v>130</v>
      </c>
    </row>
    <row r="13" spans="1:16">
      <c r="A13" s="4" t="s">
        <v>64</v>
      </c>
    </row>
    <row r="14" spans="1:16">
      <c r="A14" s="4"/>
    </row>
    <row r="15" spans="1:16">
      <c r="A15" s="4" t="s">
        <v>65</v>
      </c>
      <c r="B15" s="4" t="s">
        <v>60</v>
      </c>
      <c r="C15" s="4" t="s">
        <v>61</v>
      </c>
      <c r="D15" s="4" t="s">
        <v>62</v>
      </c>
      <c r="E15" s="4" t="s">
        <v>4</v>
      </c>
      <c r="F15" s="4" t="s">
        <v>21</v>
      </c>
      <c r="G15" s="4" t="s">
        <v>22</v>
      </c>
      <c r="H15" s="4" t="s">
        <v>24</v>
      </c>
      <c r="I15" s="4" t="s">
        <v>25</v>
      </c>
      <c r="J15" s="4" t="s">
        <v>63</v>
      </c>
      <c r="K15" s="4" t="s">
        <v>64</v>
      </c>
      <c r="L15" s="4" t="s">
        <v>12</v>
      </c>
      <c r="N15" s="4" t="s">
        <v>32</v>
      </c>
      <c r="P15" s="14" t="s">
        <v>33</v>
      </c>
    </row>
    <row r="16" spans="1:16">
      <c r="A16" s="4" t="s">
        <v>60</v>
      </c>
      <c r="B16" s="4"/>
      <c r="C16" s="5"/>
      <c r="D16" s="5"/>
      <c r="E16" s="10">
        <v>75</v>
      </c>
      <c r="F16" s="10">
        <v>65</v>
      </c>
      <c r="G16" s="16"/>
      <c r="H16" s="5"/>
      <c r="L16" s="11">
        <f>SUM(B16:K16)</f>
        <v>140</v>
      </c>
      <c r="M16" s="5"/>
      <c r="N16" s="11">
        <f>L16-B26</f>
        <v>140</v>
      </c>
    </row>
    <row r="17" spans="1:16">
      <c r="A17" s="4" t="s">
        <v>61</v>
      </c>
      <c r="B17" s="4"/>
      <c r="C17" s="5"/>
      <c r="D17" s="5"/>
      <c r="E17" s="10">
        <v>30</v>
      </c>
      <c r="F17" s="10">
        <v>50</v>
      </c>
      <c r="G17" s="16"/>
      <c r="H17" s="5"/>
      <c r="L17" s="11">
        <f t="shared" ref="L17:L25" si="0">SUM(B17:K17)</f>
        <v>80</v>
      </c>
      <c r="M17" s="5"/>
      <c r="N17" s="11">
        <f>L17-C26</f>
        <v>80</v>
      </c>
      <c r="O17" s="5"/>
      <c r="P17" s="5"/>
    </row>
    <row r="18" spans="1:16">
      <c r="A18" s="4" t="s">
        <v>62</v>
      </c>
      <c r="B18" s="4"/>
      <c r="C18" s="5"/>
      <c r="D18" s="5"/>
      <c r="E18" s="5"/>
      <c r="F18" s="10">
        <v>45</v>
      </c>
      <c r="G18" s="16"/>
      <c r="H18" s="5"/>
      <c r="L18" s="11">
        <f t="shared" si="0"/>
        <v>45</v>
      </c>
      <c r="M18" s="5"/>
      <c r="N18" s="11">
        <f>L18-D26</f>
        <v>45</v>
      </c>
      <c r="O18" s="5"/>
      <c r="P18" s="5"/>
    </row>
    <row r="19" spans="1:16">
      <c r="A19" s="4" t="s">
        <v>4</v>
      </c>
      <c r="B19" s="4"/>
      <c r="C19" s="5"/>
      <c r="D19" s="5"/>
      <c r="E19" s="5"/>
      <c r="F19" s="5"/>
      <c r="G19" s="5"/>
      <c r="H19" s="10">
        <v>60</v>
      </c>
      <c r="I19" s="28">
        <v>45</v>
      </c>
      <c r="L19" s="11">
        <f t="shared" si="0"/>
        <v>105</v>
      </c>
      <c r="M19" s="5"/>
      <c r="N19" s="11">
        <f>L19-E26</f>
        <v>0</v>
      </c>
      <c r="O19" s="5" t="s">
        <v>6</v>
      </c>
      <c r="P19" s="5">
        <v>0</v>
      </c>
    </row>
    <row r="20" spans="1:16">
      <c r="A20" s="4" t="s">
        <v>21</v>
      </c>
      <c r="B20" s="4"/>
      <c r="C20" s="5"/>
      <c r="D20" s="5"/>
      <c r="E20" s="5"/>
      <c r="F20" s="5"/>
      <c r="G20" s="5"/>
      <c r="H20" s="10">
        <v>60</v>
      </c>
      <c r="I20" s="28">
        <v>55</v>
      </c>
      <c r="J20" s="28">
        <v>45</v>
      </c>
      <c r="L20" s="11">
        <f t="shared" si="0"/>
        <v>160</v>
      </c>
      <c r="M20" s="5"/>
      <c r="N20" s="11">
        <f>L20-F26</f>
        <v>0</v>
      </c>
      <c r="O20" s="5" t="s">
        <v>6</v>
      </c>
      <c r="P20" s="5">
        <v>0</v>
      </c>
    </row>
    <row r="21" spans="1:16">
      <c r="A21" s="4" t="s">
        <v>22</v>
      </c>
      <c r="B21" s="4"/>
      <c r="C21" s="5"/>
      <c r="D21" s="5"/>
      <c r="E21" s="5"/>
      <c r="F21" s="5"/>
      <c r="G21" s="5"/>
      <c r="H21" s="70"/>
      <c r="I21" s="71"/>
      <c r="J21" s="71"/>
      <c r="K21" s="71"/>
      <c r="L21" s="11">
        <f t="shared" si="0"/>
        <v>0</v>
      </c>
      <c r="M21" s="5"/>
      <c r="N21" s="11">
        <f>L21-G26</f>
        <v>0</v>
      </c>
      <c r="O21" s="5" t="s">
        <v>6</v>
      </c>
      <c r="P21" s="5">
        <v>0</v>
      </c>
    </row>
    <row r="22" spans="1:16">
      <c r="A22" s="4" t="s">
        <v>24</v>
      </c>
      <c r="B22" s="4"/>
      <c r="C22" s="5"/>
      <c r="D22" s="5"/>
      <c r="E22" s="5"/>
      <c r="F22" s="5"/>
      <c r="G22" s="5"/>
      <c r="H22" s="5"/>
      <c r="K22" s="28">
        <v>120</v>
      </c>
      <c r="L22" s="11">
        <f t="shared" si="0"/>
        <v>120</v>
      </c>
      <c r="M22" s="5"/>
      <c r="N22" s="11">
        <f>L22-H26</f>
        <v>0</v>
      </c>
      <c r="O22" s="5" t="s">
        <v>6</v>
      </c>
      <c r="P22" s="5">
        <v>0</v>
      </c>
    </row>
    <row r="23" spans="1:16">
      <c r="A23" s="4" t="s">
        <v>25</v>
      </c>
      <c r="B23" s="4"/>
      <c r="K23" s="28">
        <v>100</v>
      </c>
      <c r="L23" s="11">
        <f t="shared" si="0"/>
        <v>100</v>
      </c>
      <c r="M23" s="5"/>
      <c r="N23" s="11">
        <f>L23-I26</f>
        <v>0</v>
      </c>
      <c r="O23" s="5" t="s">
        <v>6</v>
      </c>
      <c r="P23" s="5">
        <v>0</v>
      </c>
    </row>
    <row r="24" spans="1:16">
      <c r="A24" s="4" t="s">
        <v>63</v>
      </c>
      <c r="B24" s="4"/>
      <c r="K24" s="28">
        <v>45</v>
      </c>
      <c r="L24" s="11">
        <f t="shared" si="0"/>
        <v>45</v>
      </c>
      <c r="M24" s="5"/>
      <c r="N24" s="11">
        <f>L24-J26</f>
        <v>0</v>
      </c>
      <c r="O24" s="5" t="s">
        <v>6</v>
      </c>
      <c r="P24" s="5">
        <v>0</v>
      </c>
    </row>
    <row r="25" spans="1:16">
      <c r="A25" s="4" t="s">
        <v>64</v>
      </c>
      <c r="L25" s="11">
        <f t="shared" si="0"/>
        <v>0</v>
      </c>
      <c r="M25" s="5"/>
      <c r="N25" s="11">
        <f>L25-K26</f>
        <v>-265</v>
      </c>
    </row>
    <row r="26" spans="1:16">
      <c r="A26" s="4" t="s">
        <v>13</v>
      </c>
      <c r="B26" s="33">
        <f>SUM(B16:B25)</f>
        <v>0</v>
      </c>
      <c r="C26" s="33">
        <f t="shared" ref="C26:K26" si="1">SUM(C16:C25)</f>
        <v>0</v>
      </c>
      <c r="D26" s="33">
        <f t="shared" si="1"/>
        <v>0</v>
      </c>
      <c r="E26" s="33">
        <f t="shared" si="1"/>
        <v>105</v>
      </c>
      <c r="F26" s="33">
        <f t="shared" si="1"/>
        <v>160</v>
      </c>
      <c r="G26" s="33">
        <f t="shared" si="1"/>
        <v>0</v>
      </c>
      <c r="H26" s="33">
        <f t="shared" si="1"/>
        <v>120</v>
      </c>
      <c r="I26" s="33">
        <f t="shared" si="1"/>
        <v>100</v>
      </c>
      <c r="J26" s="33">
        <f t="shared" si="1"/>
        <v>45</v>
      </c>
      <c r="K26" s="33">
        <f t="shared" si="1"/>
        <v>265</v>
      </c>
    </row>
    <row r="28" spans="1:16">
      <c r="L28" s="4" t="s">
        <v>34</v>
      </c>
      <c r="N28" s="8">
        <f>-N25</f>
        <v>265</v>
      </c>
    </row>
    <row r="30" spans="1:16" s="29" customFormat="1"/>
    <row r="31" spans="1:16" s="29" customFormat="1"/>
    <row r="32" spans="1:16" s="29" customFormat="1">
      <c r="A32" s="30"/>
      <c r="B32" s="30"/>
      <c r="C32" s="30"/>
      <c r="D32" s="30"/>
      <c r="E32" s="30"/>
      <c r="F32" s="30"/>
      <c r="G32" s="30"/>
      <c r="H32" s="30"/>
      <c r="I32" s="30"/>
      <c r="K32" s="30"/>
      <c r="M32" s="31"/>
    </row>
    <row r="33" spans="1:13" s="29" customFormat="1">
      <c r="A33" s="30"/>
      <c r="B33" s="16"/>
      <c r="C33" s="16"/>
      <c r="D33" s="16"/>
      <c r="E33" s="16"/>
      <c r="F33" s="16"/>
      <c r="G33" s="16"/>
      <c r="H33" s="16"/>
      <c r="I33" s="16"/>
      <c r="K33" s="16"/>
    </row>
    <row r="34" spans="1:13" s="29" customFormat="1">
      <c r="A34" s="30"/>
      <c r="B34" s="16"/>
      <c r="C34" s="16"/>
      <c r="D34" s="16"/>
      <c r="E34" s="16"/>
      <c r="F34" s="16"/>
      <c r="G34" s="16"/>
      <c r="H34" s="16"/>
      <c r="I34" s="16"/>
      <c r="K34" s="16"/>
      <c r="L34" s="32"/>
      <c r="M34" s="16"/>
    </row>
    <row r="35" spans="1:13" s="29" customFormat="1">
      <c r="A35" s="30"/>
      <c r="B35" s="16"/>
      <c r="C35" s="16"/>
      <c r="D35" s="16"/>
      <c r="E35" s="16"/>
      <c r="F35" s="16"/>
      <c r="G35" s="16"/>
      <c r="H35" s="16"/>
      <c r="I35" s="16"/>
      <c r="K35" s="16"/>
      <c r="L35" s="32"/>
      <c r="M35" s="16"/>
    </row>
    <row r="36" spans="1:13" s="29" customFormat="1">
      <c r="A36" s="30"/>
      <c r="B36" s="16"/>
      <c r="C36" s="16"/>
      <c r="D36" s="16"/>
      <c r="E36" s="16"/>
      <c r="F36" s="16"/>
      <c r="G36" s="16"/>
      <c r="H36" s="16"/>
      <c r="I36" s="16"/>
      <c r="K36" s="16"/>
      <c r="L36" s="32"/>
      <c r="M36" s="16"/>
    </row>
    <row r="37" spans="1:13" s="29" customFormat="1">
      <c r="A37" s="30"/>
      <c r="B37" s="16"/>
      <c r="C37" s="16"/>
      <c r="D37" s="16"/>
      <c r="E37" s="16"/>
      <c r="F37" s="16"/>
      <c r="G37" s="16"/>
      <c r="H37" s="16"/>
      <c r="I37" s="16"/>
      <c r="K37" s="16"/>
      <c r="L37" s="32"/>
      <c r="M37" s="16"/>
    </row>
    <row r="38" spans="1:13" s="29" customFormat="1">
      <c r="A38" s="30"/>
      <c r="B38" s="16"/>
      <c r="C38" s="16"/>
      <c r="D38" s="16"/>
      <c r="E38" s="16"/>
      <c r="F38" s="16"/>
      <c r="G38" s="16"/>
      <c r="H38" s="16"/>
      <c r="I38" s="16"/>
      <c r="K38" s="16"/>
      <c r="L38" s="32"/>
      <c r="M38" s="16"/>
    </row>
    <row r="39" spans="1:13" s="29" customFormat="1">
      <c r="A39" s="30"/>
      <c r="B39" s="16"/>
      <c r="C39" s="16"/>
      <c r="D39" s="16"/>
      <c r="E39" s="16"/>
      <c r="F39" s="16"/>
      <c r="G39" s="16"/>
      <c r="H39" s="16"/>
      <c r="I39" s="16"/>
      <c r="K39" s="16"/>
    </row>
    <row r="40" spans="1:13" s="29" customFormat="1">
      <c r="A40" s="30"/>
      <c r="B40" s="16"/>
      <c r="C40" s="16"/>
      <c r="D40" s="16"/>
      <c r="E40" s="16"/>
      <c r="F40" s="16"/>
      <c r="G40" s="16"/>
      <c r="H40" s="16"/>
    </row>
    <row r="41" spans="1:13" s="29" customFormat="1"/>
    <row r="42" spans="1:13" s="29" customFormat="1">
      <c r="I42" s="30"/>
      <c r="K42" s="16"/>
    </row>
    <row r="43" spans="1:13" s="29" customFormat="1"/>
    <row r="44" spans="1:13" s="29" customFormat="1"/>
    <row r="45" spans="1:13" s="29" customFormat="1"/>
    <row r="46" spans="1:13" s="29" customFormat="1"/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75"/>
  <sheetViews>
    <sheetView tabSelected="1" topLeftCell="A35" zoomScale="144" zoomScaleNormal="100" workbookViewId="0">
      <selection activeCell="Q64" sqref="Q64"/>
    </sheetView>
  </sheetViews>
  <sheetFormatPr baseColWidth="10" defaultColWidth="9.1640625" defaultRowHeight="15"/>
  <cols>
    <col min="1" max="1" width="14.1640625" style="18" customWidth="1"/>
    <col min="2" max="3" width="8.83203125" style="18" customWidth="1"/>
    <col min="4" max="6" width="10.1640625" style="18" customWidth="1"/>
    <col min="7" max="7" width="7.6640625" style="18" customWidth="1"/>
    <col min="8" max="8" width="5" style="18" customWidth="1"/>
    <col min="9" max="9" width="2.83203125" style="18" customWidth="1"/>
    <col min="10" max="10" width="8.6640625" style="18" bestFit="1" customWidth="1"/>
    <col min="11" max="12" width="3.1640625" style="18" bestFit="1" customWidth="1"/>
    <col min="13" max="21" width="6.1640625" style="18" bestFit="1" customWidth="1"/>
    <col min="22" max="22" width="7.6640625" style="23" bestFit="1" customWidth="1"/>
    <col min="23" max="23" width="3.33203125" style="18" customWidth="1"/>
    <col min="24" max="24" width="8.6640625" style="23" bestFit="1" customWidth="1"/>
    <col min="25" max="25" width="3.1640625" style="23" bestFit="1" customWidth="1"/>
    <col min="26" max="26" width="7.6640625" style="23" bestFit="1" customWidth="1"/>
    <col min="27" max="27" width="7.6640625" style="23" customWidth="1"/>
    <col min="28" max="28" width="12" style="23" bestFit="1" customWidth="1"/>
    <col min="29" max="30" width="3.1640625" style="23" bestFit="1" customWidth="1"/>
    <col min="31" max="34" width="6.1640625" style="23" bestFit="1" customWidth="1"/>
    <col min="35" max="39" width="3.1640625" style="23" bestFit="1" customWidth="1"/>
    <col min="40" max="43" width="4.83203125" style="18" bestFit="1" customWidth="1"/>
    <col min="44" max="44" width="5" style="18" bestFit="1" customWidth="1"/>
    <col min="45" max="48" width="4.6640625" style="18" bestFit="1" customWidth="1"/>
    <col min="49" max="16384" width="9.1640625" style="18"/>
  </cols>
  <sheetData>
    <row r="1" spans="1:39" ht="18">
      <c r="A1" s="1" t="s">
        <v>53</v>
      </c>
    </row>
    <row r="2" spans="1:39">
      <c r="E2" s="20"/>
      <c r="F2" s="20"/>
      <c r="G2" s="21"/>
      <c r="H2" s="21"/>
      <c r="I2" s="21"/>
      <c r="J2" s="74" t="s">
        <v>37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X2" s="54" t="s">
        <v>74</v>
      </c>
    </row>
    <row r="3" spans="1:39">
      <c r="A3" s="57" t="s">
        <v>54</v>
      </c>
      <c r="B3" s="57"/>
      <c r="C3" s="57"/>
      <c r="E3" s="54" t="s">
        <v>1</v>
      </c>
      <c r="F3" s="20"/>
      <c r="G3" s="21"/>
      <c r="H3" s="21"/>
      <c r="I3" s="21"/>
      <c r="J3" s="4" t="s">
        <v>68</v>
      </c>
      <c r="K3" s="4" t="s">
        <v>66</v>
      </c>
      <c r="L3" s="4" t="s">
        <v>67</v>
      </c>
      <c r="M3" s="34" t="s">
        <v>51</v>
      </c>
      <c r="N3" s="34" t="s">
        <v>50</v>
      </c>
      <c r="O3" s="34" t="s">
        <v>49</v>
      </c>
      <c r="P3" s="35" t="s">
        <v>48</v>
      </c>
      <c r="Q3" s="35" t="s">
        <v>44</v>
      </c>
      <c r="R3" s="35" t="s">
        <v>43</v>
      </c>
      <c r="S3" s="35" t="s">
        <v>42</v>
      </c>
      <c r="T3" s="35" t="s">
        <v>41</v>
      </c>
      <c r="U3" s="35" t="s">
        <v>40</v>
      </c>
      <c r="X3" s="46">
        <f>SUMPRODUCT(K4:U9,K12:U17)</f>
        <v>160500</v>
      </c>
    </row>
    <row r="4" spans="1:39">
      <c r="A4" s="57" t="s">
        <v>55</v>
      </c>
      <c r="B4" s="57"/>
      <c r="C4" s="64"/>
      <c r="E4" s="56">
        <f>SUM(X3+X28+X53)</f>
        <v>519700</v>
      </c>
      <c r="J4" s="4" t="s">
        <v>66</v>
      </c>
      <c r="K4" s="5"/>
      <c r="L4" s="5"/>
      <c r="M4" s="26">
        <f>C28</f>
        <v>0.5</v>
      </c>
      <c r="N4" s="26">
        <f>D28</f>
        <v>0.5</v>
      </c>
      <c r="O4" s="26">
        <f>E28</f>
        <v>1</v>
      </c>
      <c r="P4" s="26">
        <f>F28</f>
        <v>0.2</v>
      </c>
      <c r="Q4" s="47">
        <f>C37</f>
        <v>2.75</v>
      </c>
      <c r="R4" s="47">
        <f t="shared" ref="R4:U4" si="0">D37</f>
        <v>3.5</v>
      </c>
      <c r="S4" s="47">
        <f t="shared" si="0"/>
        <v>2.5</v>
      </c>
      <c r="T4" s="47">
        <f t="shared" si="0"/>
        <v>3</v>
      </c>
      <c r="U4" s="47">
        <f t="shared" si="0"/>
        <v>2.5</v>
      </c>
    </row>
    <row r="5" spans="1:39">
      <c r="A5" s="57"/>
      <c r="B5" s="57" t="s">
        <v>37</v>
      </c>
      <c r="C5" s="64">
        <v>90000</v>
      </c>
      <c r="J5" s="4" t="s">
        <v>67</v>
      </c>
      <c r="K5" s="5"/>
      <c r="L5" s="5"/>
      <c r="M5" s="43">
        <f>C32</f>
        <v>1.5</v>
      </c>
      <c r="N5" s="43">
        <f t="shared" ref="N5:P5" si="1">D32</f>
        <v>0.3</v>
      </c>
      <c r="O5" s="43">
        <f t="shared" si="1"/>
        <v>0.5</v>
      </c>
      <c r="P5" s="43">
        <f t="shared" si="1"/>
        <v>0.2</v>
      </c>
      <c r="Q5" s="49">
        <f>C41</f>
        <v>3</v>
      </c>
      <c r="R5" s="49">
        <f t="shared" ref="R5:U5" si="2">D41</f>
        <v>3.5</v>
      </c>
      <c r="S5" s="49">
        <f t="shared" si="2"/>
        <v>3.5</v>
      </c>
      <c r="T5" s="49">
        <f t="shared" si="2"/>
        <v>2.5</v>
      </c>
      <c r="U5" s="49">
        <f t="shared" si="2"/>
        <v>2</v>
      </c>
      <c r="AB5" s="23">
        <f>SUM(Q13:U13)+SUM(Q38:U38)+SUM(Q63:U63)</f>
        <v>55000</v>
      </c>
    </row>
    <row r="6" spans="1:39">
      <c r="A6" s="57"/>
      <c r="B6" s="57" t="s">
        <v>36</v>
      </c>
      <c r="C6" s="64">
        <v>100000</v>
      </c>
      <c r="J6" s="34" t="s">
        <v>51</v>
      </c>
      <c r="K6" s="5"/>
      <c r="L6" s="5"/>
      <c r="M6" s="5"/>
      <c r="N6" s="5"/>
      <c r="O6" s="5"/>
      <c r="Q6" s="47">
        <f>C46</f>
        <v>1.5</v>
      </c>
      <c r="R6" s="47">
        <f t="shared" ref="R6:U6" si="3">D46</f>
        <v>0.8</v>
      </c>
      <c r="S6" s="47">
        <f t="shared" si="3"/>
        <v>0.5</v>
      </c>
      <c r="T6" s="47">
        <f t="shared" si="3"/>
        <v>1.5</v>
      </c>
      <c r="U6" s="47">
        <f t="shared" si="3"/>
        <v>3</v>
      </c>
    </row>
    <row r="7" spans="1:39">
      <c r="A7" s="57"/>
      <c r="B7" s="57" t="s">
        <v>35</v>
      </c>
      <c r="C7" s="64">
        <v>80000</v>
      </c>
      <c r="J7" s="34" t="s">
        <v>50</v>
      </c>
      <c r="K7" s="5"/>
      <c r="L7" s="5"/>
      <c r="M7" s="5"/>
      <c r="N7" s="5"/>
      <c r="O7" s="5"/>
      <c r="Q7" s="47">
        <f>C49</f>
        <v>1</v>
      </c>
      <c r="R7" s="47">
        <f t="shared" ref="R7:U7" si="4">D49</f>
        <v>0.5</v>
      </c>
      <c r="S7" s="47">
        <f t="shared" si="4"/>
        <v>0.5</v>
      </c>
      <c r="T7" s="47">
        <f t="shared" si="4"/>
        <v>1</v>
      </c>
      <c r="U7" s="47">
        <f t="shared" si="4"/>
        <v>0.5</v>
      </c>
    </row>
    <row r="8" spans="1:39">
      <c r="A8" s="57" t="s">
        <v>56</v>
      </c>
      <c r="B8" s="57"/>
      <c r="C8" s="64"/>
      <c r="J8" s="34" t="s">
        <v>49</v>
      </c>
      <c r="K8" s="5"/>
      <c r="L8" s="5"/>
      <c r="M8" s="5"/>
      <c r="N8" s="5"/>
      <c r="O8" s="5"/>
      <c r="Q8" s="47">
        <f>C52</f>
        <v>1</v>
      </c>
      <c r="R8" s="47">
        <f t="shared" ref="R8:U8" si="5">D52</f>
        <v>1.5</v>
      </c>
      <c r="S8" s="47">
        <f t="shared" si="5"/>
        <v>2</v>
      </c>
      <c r="T8" s="47">
        <f t="shared" si="5"/>
        <v>2</v>
      </c>
      <c r="U8" s="47">
        <f t="shared" si="5"/>
        <v>0.5</v>
      </c>
    </row>
    <row r="9" spans="1:39">
      <c r="A9" s="64"/>
      <c r="B9" s="64" t="s">
        <v>37</v>
      </c>
      <c r="C9" s="64">
        <v>75000</v>
      </c>
      <c r="J9" s="35" t="s">
        <v>48</v>
      </c>
      <c r="Q9" s="47">
        <f>C55</f>
        <v>2.5</v>
      </c>
      <c r="R9" s="47">
        <f t="shared" ref="R9:U9" si="6">D55</f>
        <v>1.5</v>
      </c>
      <c r="S9" s="47">
        <f t="shared" si="6"/>
        <v>0.6</v>
      </c>
      <c r="T9" s="47">
        <f t="shared" si="6"/>
        <v>1.5</v>
      </c>
      <c r="U9" s="47">
        <f t="shared" si="6"/>
        <v>0.5</v>
      </c>
    </row>
    <row r="10" spans="1:39">
      <c r="A10" s="57"/>
      <c r="B10" s="57" t="s">
        <v>36</v>
      </c>
      <c r="C10" s="64">
        <v>65000</v>
      </c>
      <c r="J10" s="35"/>
      <c r="K10" s="23"/>
      <c r="L10" s="23"/>
      <c r="M10" s="23"/>
      <c r="N10" s="23"/>
    </row>
    <row r="11" spans="1:39">
      <c r="A11" s="57"/>
      <c r="B11" s="57" t="s">
        <v>35</v>
      </c>
      <c r="C11" s="64">
        <v>90000</v>
      </c>
      <c r="J11" s="4" t="s">
        <v>69</v>
      </c>
      <c r="K11" s="4" t="s">
        <v>66</v>
      </c>
      <c r="L11" s="4" t="s">
        <v>67</v>
      </c>
      <c r="M11" s="34" t="s">
        <v>51</v>
      </c>
      <c r="N11" s="34" t="s">
        <v>50</v>
      </c>
      <c r="O11" s="34" t="s">
        <v>49</v>
      </c>
      <c r="P11" s="35" t="s">
        <v>48</v>
      </c>
      <c r="Q11" s="35" t="s">
        <v>44</v>
      </c>
      <c r="R11" s="35" t="s">
        <v>43</v>
      </c>
      <c r="S11" s="35" t="s">
        <v>42</v>
      </c>
      <c r="T11" s="35" t="s">
        <v>41</v>
      </c>
      <c r="U11" s="35" t="s">
        <v>40</v>
      </c>
      <c r="V11" s="54" t="s">
        <v>12</v>
      </c>
      <c r="X11" s="54" t="s">
        <v>77</v>
      </c>
      <c r="AB11" s="4"/>
      <c r="AC11" s="4"/>
      <c r="AD11" s="4"/>
      <c r="AE11" s="34"/>
      <c r="AF11" s="34"/>
      <c r="AG11" s="34"/>
      <c r="AH11" s="35"/>
      <c r="AI11" s="35"/>
      <c r="AJ11" s="35"/>
      <c r="AK11" s="35"/>
      <c r="AL11" s="35"/>
      <c r="AM11" s="35"/>
    </row>
    <row r="12" spans="1:39">
      <c r="B12" s="23"/>
      <c r="C12" s="23"/>
      <c r="D12" s="23"/>
      <c r="E12" s="23"/>
      <c r="J12" s="4" t="s">
        <v>66</v>
      </c>
      <c r="K12" s="5"/>
      <c r="L12" s="5"/>
      <c r="M12" s="51">
        <v>35000</v>
      </c>
      <c r="N12" s="51">
        <v>0</v>
      </c>
      <c r="O12" s="51">
        <v>0</v>
      </c>
      <c r="P12" s="52">
        <v>6000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46">
        <f>SUM(K12:U12)</f>
        <v>41000</v>
      </c>
      <c r="X12" s="46">
        <f>$V12-K$23</f>
        <v>41000</v>
      </c>
      <c r="Y12" s="23" t="s">
        <v>78</v>
      </c>
      <c r="Z12" s="22">
        <f>C5</f>
        <v>90000</v>
      </c>
      <c r="AA12" s="22"/>
      <c r="AB12" s="4"/>
      <c r="AE12" s="27"/>
      <c r="AF12" s="27"/>
      <c r="AG12" s="27"/>
      <c r="AH12" s="27"/>
    </row>
    <row r="13" spans="1:39">
      <c r="A13" s="18" t="s">
        <v>57</v>
      </c>
      <c r="B13" s="19"/>
      <c r="C13" s="19"/>
      <c r="D13" s="19"/>
      <c r="E13" s="19"/>
      <c r="J13" s="4" t="s">
        <v>67</v>
      </c>
      <c r="K13" s="5"/>
      <c r="L13" s="5"/>
      <c r="M13" s="51">
        <v>0</v>
      </c>
      <c r="N13" s="51">
        <v>20000</v>
      </c>
      <c r="O13" s="51">
        <v>30000</v>
      </c>
      <c r="P13" s="52">
        <v>9000</v>
      </c>
      <c r="Q13" s="52">
        <v>0</v>
      </c>
      <c r="R13" s="52">
        <v>0</v>
      </c>
      <c r="S13" s="52">
        <v>0</v>
      </c>
      <c r="T13" s="52">
        <v>16000</v>
      </c>
      <c r="U13" s="52">
        <v>0</v>
      </c>
      <c r="V13" s="46">
        <f t="shared" ref="V13:V22" si="7">SUM(K13:U13)</f>
        <v>75000</v>
      </c>
      <c r="X13" s="46">
        <f>$V13-L$23</f>
        <v>75000</v>
      </c>
      <c r="Y13" s="23" t="s">
        <v>78</v>
      </c>
      <c r="Z13" s="22">
        <f>C9</f>
        <v>75000</v>
      </c>
      <c r="AA13" s="22"/>
      <c r="AB13" s="4"/>
    </row>
    <row r="14" spans="1:39">
      <c r="B14" s="22" t="s">
        <v>51</v>
      </c>
      <c r="C14" s="22" t="s">
        <v>50</v>
      </c>
      <c r="D14" s="22" t="s">
        <v>49</v>
      </c>
      <c r="E14" s="23" t="s">
        <v>48</v>
      </c>
      <c r="J14" s="34" t="s">
        <v>51</v>
      </c>
      <c r="K14" s="5"/>
      <c r="L14" s="5"/>
      <c r="M14" s="5"/>
      <c r="N14" s="5"/>
      <c r="O14" s="5"/>
      <c r="Q14" s="52">
        <v>0</v>
      </c>
      <c r="R14" s="52">
        <v>20000</v>
      </c>
      <c r="S14" s="52">
        <v>15000</v>
      </c>
      <c r="T14" s="52">
        <v>0</v>
      </c>
      <c r="U14" s="52">
        <v>0</v>
      </c>
      <c r="V14" s="46">
        <f t="shared" si="7"/>
        <v>35000</v>
      </c>
      <c r="X14" s="46">
        <f>$V14-M$23</f>
        <v>0</v>
      </c>
      <c r="Y14" s="23" t="s">
        <v>6</v>
      </c>
      <c r="Z14" s="23">
        <v>0</v>
      </c>
      <c r="AB14" s="34"/>
    </row>
    <row r="15" spans="1:39">
      <c r="A15" s="18" t="s">
        <v>37</v>
      </c>
      <c r="B15" s="27">
        <v>35000</v>
      </c>
      <c r="C15" s="27">
        <v>20000</v>
      </c>
      <c r="D15" s="27">
        <v>30000</v>
      </c>
      <c r="E15" s="27">
        <v>15000</v>
      </c>
      <c r="G15" s="19"/>
      <c r="J15" s="34" t="s">
        <v>50</v>
      </c>
      <c r="K15" s="5"/>
      <c r="L15" s="5"/>
      <c r="M15" s="5"/>
      <c r="N15" s="5"/>
      <c r="O15" s="5"/>
      <c r="Q15" s="52">
        <v>1000</v>
      </c>
      <c r="R15" s="52">
        <v>3000</v>
      </c>
      <c r="S15" s="52">
        <v>0</v>
      </c>
      <c r="T15" s="52">
        <v>16000</v>
      </c>
      <c r="U15" s="52">
        <v>0</v>
      </c>
      <c r="V15" s="46">
        <f t="shared" si="7"/>
        <v>20000</v>
      </c>
      <c r="X15" s="46">
        <f>$V15-N23</f>
        <v>0</v>
      </c>
      <c r="Y15" s="23" t="s">
        <v>6</v>
      </c>
      <c r="Z15" s="23">
        <v>0</v>
      </c>
      <c r="AB15" s="34"/>
    </row>
    <row r="16" spans="1:39">
      <c r="A16" s="18" t="s">
        <v>36</v>
      </c>
      <c r="B16" s="27">
        <v>30000</v>
      </c>
      <c r="C16" s="27">
        <v>25000</v>
      </c>
      <c r="D16" s="27">
        <v>15000</v>
      </c>
      <c r="E16" s="27">
        <v>24000</v>
      </c>
      <c r="J16" s="34" t="s">
        <v>49</v>
      </c>
      <c r="K16" s="5"/>
      <c r="L16" s="5"/>
      <c r="M16" s="5"/>
      <c r="N16" s="5"/>
      <c r="O16" s="5"/>
      <c r="Q16" s="52">
        <v>29000</v>
      </c>
      <c r="R16" s="52">
        <v>0</v>
      </c>
      <c r="S16" s="52">
        <v>0</v>
      </c>
      <c r="T16" s="52">
        <v>0</v>
      </c>
      <c r="U16" s="52">
        <v>1000</v>
      </c>
      <c r="V16" s="46">
        <f t="shared" si="7"/>
        <v>30000</v>
      </c>
      <c r="X16" s="46">
        <f>$V16-O$23</f>
        <v>0</v>
      </c>
      <c r="Y16" s="23" t="s">
        <v>6</v>
      </c>
      <c r="Z16" s="23">
        <v>0</v>
      </c>
      <c r="AB16" s="34"/>
    </row>
    <row r="17" spans="1:28">
      <c r="A17" s="18" t="s">
        <v>35</v>
      </c>
      <c r="B17" s="27">
        <v>20000</v>
      </c>
      <c r="C17" s="27">
        <v>20000</v>
      </c>
      <c r="D17" s="27">
        <v>25000</v>
      </c>
      <c r="E17" s="27">
        <v>20000</v>
      </c>
      <c r="F17" s="23"/>
      <c r="J17" s="35" t="s">
        <v>48</v>
      </c>
      <c r="Q17" s="52">
        <v>0</v>
      </c>
      <c r="R17" s="52">
        <v>0</v>
      </c>
      <c r="S17" s="52">
        <v>0</v>
      </c>
      <c r="T17" s="52">
        <v>0</v>
      </c>
      <c r="U17" s="52">
        <v>15000</v>
      </c>
      <c r="V17" s="46">
        <f t="shared" si="7"/>
        <v>15000</v>
      </c>
      <c r="X17" s="46">
        <f>$V17-P$23</f>
        <v>0</v>
      </c>
      <c r="Y17" s="23" t="s">
        <v>6</v>
      </c>
      <c r="Z17" s="23">
        <v>0</v>
      </c>
      <c r="AB17" s="35"/>
    </row>
    <row r="18" spans="1:28">
      <c r="B18" s="19"/>
      <c r="C18" s="19"/>
      <c r="D18" s="19"/>
      <c r="E18" s="19"/>
      <c r="F18" s="19"/>
      <c r="J18" s="35" t="s">
        <v>44</v>
      </c>
      <c r="K18" s="23"/>
      <c r="L18" s="23"/>
      <c r="M18" s="23"/>
      <c r="N18" s="23"/>
      <c r="V18" s="46">
        <f t="shared" si="7"/>
        <v>0</v>
      </c>
      <c r="X18" s="46">
        <f>$V18-Q$23</f>
        <v>-30000</v>
      </c>
      <c r="Y18" s="23" t="s">
        <v>6</v>
      </c>
      <c r="Z18" s="27">
        <f>-B21</f>
        <v>-30000</v>
      </c>
      <c r="AA18" s="27"/>
      <c r="AB18" s="35"/>
    </row>
    <row r="19" spans="1:28">
      <c r="A19" s="57" t="s">
        <v>58</v>
      </c>
      <c r="B19" s="64"/>
      <c r="C19" s="64"/>
      <c r="D19" s="64"/>
      <c r="E19" s="64"/>
      <c r="F19" s="64"/>
      <c r="J19" s="35" t="s">
        <v>43</v>
      </c>
      <c r="K19" s="23"/>
      <c r="L19" s="23"/>
      <c r="M19" s="23"/>
      <c r="N19" s="23"/>
      <c r="V19" s="46">
        <f t="shared" si="7"/>
        <v>0</v>
      </c>
      <c r="X19" s="46">
        <f>$V19-R$23</f>
        <v>-23000</v>
      </c>
      <c r="Y19" s="23" t="s">
        <v>6</v>
      </c>
      <c r="Z19" s="27">
        <f>-C21</f>
        <v>-23000</v>
      </c>
      <c r="AA19" s="27"/>
      <c r="AB19" s="35"/>
    </row>
    <row r="20" spans="1:28">
      <c r="A20" s="57"/>
      <c r="B20" s="59" t="s">
        <v>44</v>
      </c>
      <c r="C20" s="59" t="s">
        <v>43</v>
      </c>
      <c r="D20" s="59" t="s">
        <v>42</v>
      </c>
      <c r="E20" s="59" t="s">
        <v>41</v>
      </c>
      <c r="F20" s="59" t="s">
        <v>40</v>
      </c>
      <c r="J20" s="35" t="s">
        <v>42</v>
      </c>
      <c r="K20" s="23"/>
      <c r="L20" s="23"/>
      <c r="M20" s="23"/>
      <c r="N20" s="23"/>
      <c r="V20" s="46">
        <f>SUM(K20:U20)</f>
        <v>0</v>
      </c>
      <c r="X20" s="46">
        <f>$V20-S$23</f>
        <v>-15000</v>
      </c>
      <c r="Y20" s="23" t="s">
        <v>6</v>
      </c>
      <c r="Z20" s="27">
        <f>-D21</f>
        <v>-15000</v>
      </c>
      <c r="AA20" s="27"/>
      <c r="AB20" s="35"/>
    </row>
    <row r="21" spans="1:28">
      <c r="A21" s="57" t="s">
        <v>37</v>
      </c>
      <c r="B21" s="65">
        <v>30000</v>
      </c>
      <c r="C21" s="65">
        <v>23000</v>
      </c>
      <c r="D21" s="65">
        <v>15000</v>
      </c>
      <c r="E21" s="65">
        <v>32000</v>
      </c>
      <c r="F21" s="65">
        <v>16000</v>
      </c>
      <c r="J21" s="35" t="s">
        <v>41</v>
      </c>
      <c r="K21" s="23"/>
      <c r="L21" s="23"/>
      <c r="M21" s="23"/>
      <c r="N21" s="23"/>
      <c r="V21" s="46">
        <f t="shared" si="7"/>
        <v>0</v>
      </c>
      <c r="X21" s="46">
        <f>$V21-T$23</f>
        <v>-32000</v>
      </c>
      <c r="Y21" s="23" t="s">
        <v>6</v>
      </c>
      <c r="Z21" s="27">
        <f>-E21</f>
        <v>-32000</v>
      </c>
      <c r="AA21" s="27"/>
      <c r="AB21" s="35"/>
    </row>
    <row r="22" spans="1:28">
      <c r="A22" s="57" t="s">
        <v>36</v>
      </c>
      <c r="B22" s="65">
        <v>20000</v>
      </c>
      <c r="C22" s="65">
        <v>15000</v>
      </c>
      <c r="D22" s="65">
        <v>22000</v>
      </c>
      <c r="E22" s="65">
        <v>12000</v>
      </c>
      <c r="F22" s="65">
        <v>18000</v>
      </c>
      <c r="J22" s="35" t="s">
        <v>40</v>
      </c>
      <c r="K22" s="23"/>
      <c r="L22" s="23"/>
      <c r="M22" s="23"/>
      <c r="N22" s="23"/>
      <c r="V22" s="46">
        <f t="shared" si="7"/>
        <v>0</v>
      </c>
      <c r="X22" s="46">
        <f>$V22-U$23</f>
        <v>-16000</v>
      </c>
      <c r="Y22" s="23" t="s">
        <v>6</v>
      </c>
      <c r="Z22" s="27">
        <f>-F21</f>
        <v>-16000</v>
      </c>
      <c r="AA22" s="27"/>
      <c r="AB22" s="35"/>
    </row>
    <row r="23" spans="1:28">
      <c r="A23" s="57" t="s">
        <v>35</v>
      </c>
      <c r="B23" s="65">
        <v>25000</v>
      </c>
      <c r="C23" s="65">
        <v>22000</v>
      </c>
      <c r="D23" s="65">
        <v>16000</v>
      </c>
      <c r="E23" s="65">
        <v>20000</v>
      </c>
      <c r="F23" s="65">
        <v>25000</v>
      </c>
      <c r="H23" s="24"/>
      <c r="J23" s="54" t="s">
        <v>13</v>
      </c>
      <c r="K23" s="45">
        <f>SUM(K12:K22)</f>
        <v>0</v>
      </c>
      <c r="L23" s="45">
        <f t="shared" ref="L23:U23" si="8">SUM(L12:L22)</f>
        <v>0</v>
      </c>
      <c r="M23" s="45">
        <f t="shared" si="8"/>
        <v>35000</v>
      </c>
      <c r="N23" s="45">
        <f t="shared" si="8"/>
        <v>20000</v>
      </c>
      <c r="O23" s="45">
        <f t="shared" si="8"/>
        <v>30000</v>
      </c>
      <c r="P23" s="45">
        <f t="shared" si="8"/>
        <v>15000</v>
      </c>
      <c r="Q23" s="45">
        <f t="shared" si="8"/>
        <v>30000</v>
      </c>
      <c r="R23" s="45">
        <f t="shared" si="8"/>
        <v>23000</v>
      </c>
      <c r="S23" s="45">
        <f t="shared" si="8"/>
        <v>15000</v>
      </c>
      <c r="T23" s="45">
        <f t="shared" si="8"/>
        <v>32000</v>
      </c>
      <c r="U23" s="45">
        <f t="shared" si="8"/>
        <v>16000</v>
      </c>
    </row>
    <row r="24" spans="1:28">
      <c r="D24" s="25"/>
      <c r="E24" s="25"/>
      <c r="F24" s="25"/>
      <c r="M24" s="23" t="s">
        <v>78</v>
      </c>
      <c r="N24" s="23" t="s">
        <v>78</v>
      </c>
      <c r="O24" s="23" t="s">
        <v>78</v>
      </c>
      <c r="P24" s="23" t="s">
        <v>78</v>
      </c>
    </row>
    <row r="25" spans="1:28">
      <c r="A25" s="57" t="s">
        <v>59</v>
      </c>
      <c r="B25" s="57"/>
      <c r="C25" s="57"/>
      <c r="D25" s="57"/>
      <c r="E25" s="57"/>
      <c r="F25" s="57"/>
      <c r="G25" s="57"/>
      <c r="M25" s="27">
        <f>B15</f>
        <v>35000</v>
      </c>
      <c r="N25" s="27">
        <f>C15</f>
        <v>20000</v>
      </c>
      <c r="O25" s="27">
        <f>D15</f>
        <v>30000</v>
      </c>
      <c r="P25" s="27">
        <f>E15</f>
        <v>15000</v>
      </c>
    </row>
    <row r="26" spans="1:28">
      <c r="A26" s="57"/>
      <c r="B26" s="57"/>
      <c r="C26" s="57"/>
      <c r="D26" s="57"/>
      <c r="E26" s="57"/>
      <c r="F26" s="57"/>
      <c r="G26" s="57"/>
    </row>
    <row r="27" spans="1:28">
      <c r="A27" s="57" t="s">
        <v>52</v>
      </c>
      <c r="B27" s="57"/>
      <c r="C27" s="58" t="s">
        <v>51</v>
      </c>
      <c r="D27" s="58" t="s">
        <v>50</v>
      </c>
      <c r="E27" s="58" t="s">
        <v>49</v>
      </c>
      <c r="F27" s="59" t="s">
        <v>48</v>
      </c>
      <c r="G27" s="57"/>
      <c r="J27" s="74" t="s">
        <v>36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X27" s="54" t="s">
        <v>75</v>
      </c>
    </row>
    <row r="28" spans="1:28">
      <c r="A28" s="57"/>
      <c r="B28" s="57" t="s">
        <v>37</v>
      </c>
      <c r="C28" s="60">
        <v>0.5</v>
      </c>
      <c r="D28" s="60">
        <v>0.5</v>
      </c>
      <c r="E28" s="60">
        <v>1</v>
      </c>
      <c r="F28" s="60">
        <v>0.2</v>
      </c>
      <c r="G28" s="57"/>
      <c r="J28" s="4" t="s">
        <v>70</v>
      </c>
      <c r="K28" s="4" t="s">
        <v>66</v>
      </c>
      <c r="L28" s="4" t="s">
        <v>67</v>
      </c>
      <c r="M28" s="34" t="s">
        <v>51</v>
      </c>
      <c r="N28" s="34" t="s">
        <v>50</v>
      </c>
      <c r="O28" s="34" t="s">
        <v>49</v>
      </c>
      <c r="P28" s="35" t="s">
        <v>48</v>
      </c>
      <c r="Q28" s="35" t="s">
        <v>44</v>
      </c>
      <c r="R28" s="35" t="s">
        <v>43</v>
      </c>
      <c r="S28" s="35" t="s">
        <v>42</v>
      </c>
      <c r="T28" s="35" t="s">
        <v>41</v>
      </c>
      <c r="U28" s="35" t="s">
        <v>40</v>
      </c>
      <c r="X28" s="46">
        <f>SUMPRODUCT(K29:U34,K37:U42)</f>
        <v>154050</v>
      </c>
    </row>
    <row r="29" spans="1:28">
      <c r="A29" s="57"/>
      <c r="B29" s="57" t="s">
        <v>36</v>
      </c>
      <c r="C29" s="60">
        <v>1</v>
      </c>
      <c r="D29" s="60">
        <v>0.75</v>
      </c>
      <c r="E29" s="60">
        <v>1.25</v>
      </c>
      <c r="F29" s="60">
        <v>1.25</v>
      </c>
      <c r="G29" s="59"/>
      <c r="J29" s="4" t="s">
        <v>66</v>
      </c>
      <c r="K29" s="5"/>
      <c r="L29" s="5"/>
      <c r="M29" s="43">
        <f>C29</f>
        <v>1</v>
      </c>
      <c r="N29" s="43">
        <f>D29</f>
        <v>0.75</v>
      </c>
      <c r="O29" s="43">
        <f>E29</f>
        <v>1.25</v>
      </c>
      <c r="P29" s="43">
        <f>F29</f>
        <v>1.25</v>
      </c>
      <c r="Q29" s="47">
        <f>C38</f>
        <v>2.5</v>
      </c>
      <c r="R29" s="47">
        <f>D38</f>
        <v>3</v>
      </c>
      <c r="S29" s="47">
        <f>E38</f>
        <v>2</v>
      </c>
      <c r="T29" s="47">
        <f>F38</f>
        <v>2.75</v>
      </c>
      <c r="U29" s="47">
        <f>G38</f>
        <v>2.6</v>
      </c>
    </row>
    <row r="30" spans="1:28">
      <c r="A30" s="57"/>
      <c r="B30" s="57" t="s">
        <v>35</v>
      </c>
      <c r="C30" s="60">
        <v>0.75</v>
      </c>
      <c r="D30" s="60">
        <v>1.25</v>
      </c>
      <c r="E30" s="60">
        <v>1</v>
      </c>
      <c r="F30" s="60">
        <v>0.8</v>
      </c>
      <c r="G30" s="57"/>
      <c r="J30" s="4" t="s">
        <v>67</v>
      </c>
      <c r="K30" s="5"/>
      <c r="L30" s="5"/>
      <c r="M30" s="43">
        <f>C33</f>
        <v>1.25</v>
      </c>
      <c r="N30" s="43">
        <f>D33</f>
        <v>0.8</v>
      </c>
      <c r="O30" s="43">
        <f>E33</f>
        <v>1</v>
      </c>
      <c r="P30" s="43">
        <f>F33</f>
        <v>0.75</v>
      </c>
      <c r="Q30" s="49">
        <f>C42</f>
        <v>2.25</v>
      </c>
      <c r="R30" s="49">
        <f>D42</f>
        <v>2.95</v>
      </c>
      <c r="S30" s="49">
        <f>E42</f>
        <v>2.2000000000000002</v>
      </c>
      <c r="T30" s="49">
        <f>F42</f>
        <v>2.5</v>
      </c>
      <c r="U30" s="49">
        <f>G42</f>
        <v>2.1</v>
      </c>
    </row>
    <row r="31" spans="1:28">
      <c r="A31" s="57" t="s">
        <v>47</v>
      </c>
      <c r="B31" s="57"/>
      <c r="C31" s="58" t="s">
        <v>51</v>
      </c>
      <c r="D31" s="58" t="s">
        <v>50</v>
      </c>
      <c r="E31" s="58" t="s">
        <v>49</v>
      </c>
      <c r="F31" s="59" t="s">
        <v>48</v>
      </c>
      <c r="G31" s="57"/>
      <c r="J31" s="34" t="s">
        <v>51</v>
      </c>
      <c r="K31" s="5"/>
      <c r="L31" s="5"/>
      <c r="M31" s="5"/>
      <c r="N31" s="5"/>
      <c r="O31" s="5"/>
      <c r="Q31" s="47">
        <f>C47</f>
        <v>1</v>
      </c>
      <c r="R31" s="47">
        <f>D47</f>
        <v>0.9</v>
      </c>
      <c r="S31" s="47">
        <f>E47</f>
        <v>1.2</v>
      </c>
      <c r="T31" s="47">
        <f>F47</f>
        <v>1.3</v>
      </c>
      <c r="U31" s="47">
        <f>G47</f>
        <v>2.1</v>
      </c>
    </row>
    <row r="32" spans="1:28">
      <c r="A32" s="57"/>
      <c r="B32" s="57" t="s">
        <v>37</v>
      </c>
      <c r="C32" s="60">
        <v>1.5</v>
      </c>
      <c r="D32" s="60">
        <v>0.3</v>
      </c>
      <c r="E32" s="60">
        <v>0.5</v>
      </c>
      <c r="F32" s="60">
        <v>0.2</v>
      </c>
      <c r="G32" s="57"/>
      <c r="J32" s="34" t="s">
        <v>50</v>
      </c>
      <c r="K32" s="5"/>
      <c r="L32" s="5"/>
      <c r="M32" s="5"/>
      <c r="N32" s="5"/>
      <c r="O32" s="5"/>
      <c r="Q32" s="47">
        <f>C50</f>
        <v>1.25</v>
      </c>
      <c r="R32" s="47">
        <f>D50</f>
        <v>1</v>
      </c>
      <c r="S32" s="47">
        <f>E50</f>
        <v>1</v>
      </c>
      <c r="T32" s="47">
        <f>F50</f>
        <v>0.9</v>
      </c>
      <c r="U32" s="47">
        <f>G50</f>
        <v>1.5</v>
      </c>
    </row>
    <row r="33" spans="1:39">
      <c r="A33" s="57"/>
      <c r="B33" s="57" t="s">
        <v>36</v>
      </c>
      <c r="C33" s="60">
        <v>1.25</v>
      </c>
      <c r="D33" s="60">
        <v>0.8</v>
      </c>
      <c r="E33" s="60">
        <v>1</v>
      </c>
      <c r="F33" s="60">
        <v>0.75</v>
      </c>
      <c r="G33" s="57"/>
      <c r="J33" s="34" t="s">
        <v>49</v>
      </c>
      <c r="K33" s="5"/>
      <c r="L33" s="5"/>
      <c r="M33" s="5"/>
      <c r="N33" s="5"/>
      <c r="O33" s="5"/>
      <c r="Q33" s="47">
        <f>C53</f>
        <v>0.9</v>
      </c>
      <c r="R33" s="47">
        <f>D53</f>
        <v>1.35</v>
      </c>
      <c r="S33" s="47">
        <f>E53</f>
        <v>1.45</v>
      </c>
      <c r="T33" s="47">
        <f>F53</f>
        <v>1.8</v>
      </c>
      <c r="U33" s="47">
        <f>G53</f>
        <v>1</v>
      </c>
    </row>
    <row r="34" spans="1:39">
      <c r="A34" s="57"/>
      <c r="B34" s="57" t="s">
        <v>35</v>
      </c>
      <c r="C34" s="60">
        <v>1.4</v>
      </c>
      <c r="D34" s="60">
        <v>0.9</v>
      </c>
      <c r="E34" s="60">
        <v>0.95</v>
      </c>
      <c r="F34" s="60">
        <v>1.1000000000000001</v>
      </c>
      <c r="G34" s="57"/>
      <c r="J34" s="35" t="s">
        <v>48</v>
      </c>
      <c r="Q34" s="47">
        <f>C56</f>
        <v>1.75</v>
      </c>
      <c r="R34" s="47">
        <f>D56</f>
        <v>1.3</v>
      </c>
      <c r="S34" s="47">
        <f>E56</f>
        <v>0.7</v>
      </c>
      <c r="T34" s="47">
        <f>F56</f>
        <v>1.25</v>
      </c>
      <c r="U34" s="47">
        <f>G56</f>
        <v>1.1000000000000001</v>
      </c>
      <c r="AB34" s="4"/>
      <c r="AC34" s="4"/>
      <c r="AD34" s="4"/>
      <c r="AE34" s="34"/>
      <c r="AF34" s="34"/>
      <c r="AG34" s="34"/>
      <c r="AH34" s="35"/>
      <c r="AI34" s="35"/>
      <c r="AJ34" s="35"/>
      <c r="AK34" s="35"/>
      <c r="AL34" s="35"/>
      <c r="AM34" s="35"/>
    </row>
    <row r="35" spans="1:39">
      <c r="A35" s="57"/>
      <c r="B35" s="57"/>
      <c r="C35" s="57"/>
      <c r="D35" s="57"/>
      <c r="E35" s="57"/>
      <c r="F35" s="57"/>
      <c r="G35" s="57"/>
      <c r="J35" s="35"/>
      <c r="K35" s="23"/>
      <c r="L35" s="23"/>
      <c r="M35" s="23"/>
      <c r="N35" s="23"/>
      <c r="AA35" s="22"/>
      <c r="AB35" s="4"/>
      <c r="AE35" s="27"/>
      <c r="AF35" s="27"/>
      <c r="AG35" s="27"/>
      <c r="AH35" s="27"/>
    </row>
    <row r="36" spans="1:39">
      <c r="A36" s="57" t="s">
        <v>52</v>
      </c>
      <c r="B36" s="57"/>
      <c r="C36" s="59" t="s">
        <v>44</v>
      </c>
      <c r="D36" s="59" t="s">
        <v>43</v>
      </c>
      <c r="E36" s="59" t="s">
        <v>42</v>
      </c>
      <c r="F36" s="59" t="s">
        <v>41</v>
      </c>
      <c r="G36" s="59" t="s">
        <v>40</v>
      </c>
      <c r="J36" s="4" t="s">
        <v>71</v>
      </c>
      <c r="K36" s="4" t="s">
        <v>66</v>
      </c>
      <c r="L36" s="4" t="s">
        <v>67</v>
      </c>
      <c r="M36" s="34" t="s">
        <v>51</v>
      </c>
      <c r="N36" s="34" t="s">
        <v>50</v>
      </c>
      <c r="O36" s="34" t="s">
        <v>49</v>
      </c>
      <c r="P36" s="35" t="s">
        <v>48</v>
      </c>
      <c r="Q36" s="35" t="s">
        <v>44</v>
      </c>
      <c r="R36" s="35" t="s">
        <v>43</v>
      </c>
      <c r="S36" s="35" t="s">
        <v>42</v>
      </c>
      <c r="T36" s="35" t="s">
        <v>41</v>
      </c>
      <c r="U36" s="35" t="s">
        <v>40</v>
      </c>
      <c r="V36" s="54" t="s">
        <v>12</v>
      </c>
      <c r="X36" s="54" t="s">
        <v>77</v>
      </c>
      <c r="AA36" s="22"/>
      <c r="AB36" s="4"/>
    </row>
    <row r="37" spans="1:39">
      <c r="A37" s="57"/>
      <c r="B37" s="57" t="s">
        <v>37</v>
      </c>
      <c r="C37" s="60">
        <v>2.75</v>
      </c>
      <c r="D37" s="60">
        <v>3.5</v>
      </c>
      <c r="E37" s="60">
        <v>2.5</v>
      </c>
      <c r="F37" s="60">
        <v>3</v>
      </c>
      <c r="G37" s="60">
        <v>2.5</v>
      </c>
      <c r="J37" s="4" t="s">
        <v>66</v>
      </c>
      <c r="K37" s="5"/>
      <c r="L37" s="5"/>
      <c r="M37" s="51">
        <v>7000</v>
      </c>
      <c r="N37" s="51">
        <v>25000</v>
      </c>
      <c r="O37" s="51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46">
        <f>SUM(K37:U37)</f>
        <v>32000</v>
      </c>
      <c r="X37" s="46">
        <f>$V37-K$48</f>
        <v>32000</v>
      </c>
      <c r="Y37" s="23" t="s">
        <v>78</v>
      </c>
      <c r="Z37" s="22">
        <f>C6</f>
        <v>100000</v>
      </c>
      <c r="AB37" s="34"/>
    </row>
    <row r="38" spans="1:39">
      <c r="A38" s="57"/>
      <c r="B38" s="57" t="s">
        <v>36</v>
      </c>
      <c r="C38" s="60">
        <v>2.5</v>
      </c>
      <c r="D38" s="60">
        <v>3</v>
      </c>
      <c r="E38" s="60">
        <v>2</v>
      </c>
      <c r="F38" s="60">
        <v>2.75</v>
      </c>
      <c r="G38" s="60">
        <v>2.6</v>
      </c>
      <c r="J38" s="4" t="s">
        <v>67</v>
      </c>
      <c r="K38" s="5"/>
      <c r="L38" s="5"/>
      <c r="M38" s="51">
        <v>0</v>
      </c>
      <c r="N38" s="51">
        <v>0</v>
      </c>
      <c r="O38" s="51">
        <v>15000</v>
      </c>
      <c r="P38" s="52">
        <v>24000</v>
      </c>
      <c r="Q38" s="52">
        <v>0</v>
      </c>
      <c r="R38" s="52">
        <v>0</v>
      </c>
      <c r="S38" s="52">
        <v>0</v>
      </c>
      <c r="T38" s="52">
        <v>0</v>
      </c>
      <c r="U38" s="52">
        <v>16000</v>
      </c>
      <c r="V38" s="46">
        <f t="shared" ref="V38:V47" si="9">SUM(K38:U38)</f>
        <v>55000</v>
      </c>
      <c r="X38" s="46">
        <f>$V38-L$48</f>
        <v>55000</v>
      </c>
      <c r="Y38" s="23" t="s">
        <v>78</v>
      </c>
      <c r="Z38" s="22">
        <f>C10</f>
        <v>65000</v>
      </c>
      <c r="AB38" s="34"/>
    </row>
    <row r="39" spans="1:39">
      <c r="A39" s="57"/>
      <c r="B39" s="57" t="s">
        <v>35</v>
      </c>
      <c r="C39" s="60">
        <v>2.9</v>
      </c>
      <c r="D39" s="60">
        <v>3</v>
      </c>
      <c r="E39" s="60">
        <v>2.25</v>
      </c>
      <c r="F39" s="60">
        <v>2.8</v>
      </c>
      <c r="G39" s="60">
        <v>2.35</v>
      </c>
      <c r="J39" s="34" t="s">
        <v>51</v>
      </c>
      <c r="K39" s="5"/>
      <c r="L39" s="5"/>
      <c r="M39" s="5"/>
      <c r="N39" s="5"/>
      <c r="O39" s="5"/>
      <c r="Q39" s="52">
        <v>5000</v>
      </c>
      <c r="R39" s="52">
        <v>2000</v>
      </c>
      <c r="S39" s="52">
        <v>0</v>
      </c>
      <c r="T39" s="52">
        <v>0</v>
      </c>
      <c r="U39" s="52">
        <v>0</v>
      </c>
      <c r="V39" s="46">
        <f t="shared" si="9"/>
        <v>7000</v>
      </c>
      <c r="X39" s="46">
        <f>$V39-M$48</f>
        <v>0</v>
      </c>
      <c r="Y39" s="23" t="s">
        <v>6</v>
      </c>
      <c r="Z39" s="23">
        <v>0</v>
      </c>
      <c r="AB39" s="34"/>
    </row>
    <row r="40" spans="1:39">
      <c r="A40" s="57" t="s">
        <v>47</v>
      </c>
      <c r="B40" s="57"/>
      <c r="C40" s="59" t="s">
        <v>44</v>
      </c>
      <c r="D40" s="59" t="s">
        <v>43</v>
      </c>
      <c r="E40" s="59" t="s">
        <v>42</v>
      </c>
      <c r="F40" s="59" t="s">
        <v>41</v>
      </c>
      <c r="G40" s="59" t="s">
        <v>40</v>
      </c>
      <c r="J40" s="34" t="s">
        <v>50</v>
      </c>
      <c r="K40" s="5"/>
      <c r="L40" s="5"/>
      <c r="M40" s="5"/>
      <c r="N40" s="5"/>
      <c r="O40" s="5"/>
      <c r="Q40" s="52">
        <v>0</v>
      </c>
      <c r="R40" s="52">
        <v>13000</v>
      </c>
      <c r="S40" s="52">
        <v>0</v>
      </c>
      <c r="T40" s="52">
        <v>12000</v>
      </c>
      <c r="U40" s="52">
        <v>0</v>
      </c>
      <c r="V40" s="46">
        <f t="shared" si="9"/>
        <v>25000</v>
      </c>
      <c r="X40" s="46">
        <f>$V40-N48</f>
        <v>0</v>
      </c>
      <c r="Y40" s="23" t="s">
        <v>6</v>
      </c>
      <c r="Z40" s="23">
        <v>0</v>
      </c>
      <c r="AB40" s="35"/>
    </row>
    <row r="41" spans="1:39">
      <c r="A41" s="57"/>
      <c r="B41" s="57" t="s">
        <v>37</v>
      </c>
      <c r="C41" s="61">
        <v>3</v>
      </c>
      <c r="D41" s="61">
        <v>3.5</v>
      </c>
      <c r="E41" s="61">
        <v>3.5</v>
      </c>
      <c r="F41" s="61">
        <v>2.5</v>
      </c>
      <c r="G41" s="61">
        <v>2</v>
      </c>
      <c r="J41" s="34" t="s">
        <v>49</v>
      </c>
      <c r="K41" s="5"/>
      <c r="L41" s="5"/>
      <c r="M41" s="5"/>
      <c r="N41" s="5"/>
      <c r="O41" s="5"/>
      <c r="Q41" s="52">
        <v>15000</v>
      </c>
      <c r="R41" s="52">
        <v>0</v>
      </c>
      <c r="S41" s="52">
        <v>0</v>
      </c>
      <c r="T41" s="52">
        <v>0</v>
      </c>
      <c r="U41" s="52">
        <v>0</v>
      </c>
      <c r="V41" s="46">
        <f t="shared" si="9"/>
        <v>15000</v>
      </c>
      <c r="X41" s="46">
        <f>$V41-O$48</f>
        <v>0</v>
      </c>
      <c r="Y41" s="23" t="s">
        <v>6</v>
      </c>
      <c r="Z41" s="23">
        <v>0</v>
      </c>
      <c r="AA41" s="27"/>
      <c r="AB41" s="35"/>
    </row>
    <row r="42" spans="1:39">
      <c r="A42" s="57"/>
      <c r="B42" s="57" t="s">
        <v>36</v>
      </c>
      <c r="C42" s="61">
        <v>2.25</v>
      </c>
      <c r="D42" s="61">
        <v>2.95</v>
      </c>
      <c r="E42" s="61">
        <v>2.2000000000000002</v>
      </c>
      <c r="F42" s="61">
        <v>2.5</v>
      </c>
      <c r="G42" s="61">
        <v>2.1</v>
      </c>
      <c r="J42" s="35" t="s">
        <v>48</v>
      </c>
      <c r="Q42" s="52">
        <v>0</v>
      </c>
      <c r="R42" s="52">
        <v>0</v>
      </c>
      <c r="S42" s="52">
        <v>22000</v>
      </c>
      <c r="T42" s="52">
        <v>0</v>
      </c>
      <c r="U42" s="52">
        <v>2000</v>
      </c>
      <c r="V42" s="46">
        <f t="shared" si="9"/>
        <v>24000</v>
      </c>
      <c r="X42" s="46">
        <f>$V42-P$48</f>
        <v>0</v>
      </c>
      <c r="Y42" s="23" t="s">
        <v>6</v>
      </c>
      <c r="Z42" s="23">
        <v>0</v>
      </c>
      <c r="AA42" s="27"/>
      <c r="AB42" s="35"/>
    </row>
    <row r="43" spans="1:39">
      <c r="A43" s="57"/>
      <c r="B43" s="57" t="s">
        <v>35</v>
      </c>
      <c r="C43" s="61">
        <v>2.4500000000000002</v>
      </c>
      <c r="D43" s="61">
        <v>2.75</v>
      </c>
      <c r="E43" s="61">
        <v>2.35</v>
      </c>
      <c r="F43" s="61">
        <v>2.85</v>
      </c>
      <c r="G43" s="61">
        <v>2.4500000000000002</v>
      </c>
      <c r="J43" s="35" t="s">
        <v>44</v>
      </c>
      <c r="K43" s="23"/>
      <c r="L43" s="23"/>
      <c r="M43" s="23"/>
      <c r="N43" s="23"/>
      <c r="V43" s="46">
        <f t="shared" si="9"/>
        <v>0</v>
      </c>
      <c r="X43" s="46">
        <f>$V43-Q$48</f>
        <v>-20000</v>
      </c>
      <c r="Y43" s="23" t="s">
        <v>6</v>
      </c>
      <c r="Z43" s="27">
        <f>-B22</f>
        <v>-20000</v>
      </c>
      <c r="AA43" s="27"/>
      <c r="AB43" s="35"/>
    </row>
    <row r="44" spans="1:39">
      <c r="A44" s="57"/>
      <c r="B44" s="57"/>
      <c r="C44" s="62"/>
      <c r="D44" s="62"/>
      <c r="E44" s="62"/>
      <c r="F44" s="62"/>
      <c r="G44" s="62"/>
      <c r="J44" s="35" t="s">
        <v>43</v>
      </c>
      <c r="K44" s="23"/>
      <c r="L44" s="23"/>
      <c r="M44" s="23"/>
      <c r="N44" s="23"/>
      <c r="V44" s="46">
        <f t="shared" si="9"/>
        <v>0</v>
      </c>
      <c r="X44" s="46">
        <f>$V44-R48</f>
        <v>-15000</v>
      </c>
      <c r="Y44" s="23" t="s">
        <v>6</v>
      </c>
      <c r="Z44" s="27">
        <f>-C22</f>
        <v>-15000</v>
      </c>
      <c r="AA44" s="27"/>
      <c r="AB44" s="35"/>
    </row>
    <row r="45" spans="1:39">
      <c r="A45" s="57"/>
      <c r="B45" s="62"/>
      <c r="C45" s="63" t="s">
        <v>44</v>
      </c>
      <c r="D45" s="63" t="s">
        <v>43</v>
      </c>
      <c r="E45" s="63" t="s">
        <v>42</v>
      </c>
      <c r="F45" s="59" t="s">
        <v>41</v>
      </c>
      <c r="G45" s="59" t="s">
        <v>40</v>
      </c>
      <c r="J45" s="35" t="s">
        <v>42</v>
      </c>
      <c r="K45" s="23"/>
      <c r="L45" s="23"/>
      <c r="M45" s="23"/>
      <c r="N45" s="23"/>
      <c r="V45" s="46">
        <f>SUM(K45:U45)</f>
        <v>0</v>
      </c>
      <c r="X45" s="46">
        <f>$V45-S$48</f>
        <v>-22000</v>
      </c>
      <c r="Y45" s="23" t="s">
        <v>6</v>
      </c>
      <c r="Z45" s="27">
        <f>-D22</f>
        <v>-22000</v>
      </c>
      <c r="AA45" s="27"/>
      <c r="AB45" s="35"/>
    </row>
    <row r="46" spans="1:39">
      <c r="A46" s="57" t="s">
        <v>46</v>
      </c>
      <c r="B46" s="57" t="s">
        <v>37</v>
      </c>
      <c r="C46" s="60">
        <v>1.5</v>
      </c>
      <c r="D46" s="60">
        <v>0.8</v>
      </c>
      <c r="E46" s="60">
        <v>0.5</v>
      </c>
      <c r="F46" s="60">
        <v>1.5</v>
      </c>
      <c r="G46" s="60">
        <v>3</v>
      </c>
      <c r="J46" s="35" t="s">
        <v>41</v>
      </c>
      <c r="K46" s="23"/>
      <c r="L46" s="23"/>
      <c r="M46" s="23"/>
      <c r="N46" s="23"/>
      <c r="V46" s="46">
        <f t="shared" si="9"/>
        <v>0</v>
      </c>
      <c r="X46" s="46">
        <f>$V46-T$48</f>
        <v>-12000</v>
      </c>
      <c r="Y46" s="23" t="s">
        <v>6</v>
      </c>
      <c r="Z46" s="27">
        <f>-E22</f>
        <v>-12000</v>
      </c>
    </row>
    <row r="47" spans="1:39">
      <c r="A47" s="57"/>
      <c r="B47" s="62" t="s">
        <v>36</v>
      </c>
      <c r="C47" s="60">
        <v>1</v>
      </c>
      <c r="D47" s="60">
        <v>0.9</v>
      </c>
      <c r="E47" s="60">
        <v>1.2</v>
      </c>
      <c r="F47" s="60">
        <v>1.3</v>
      </c>
      <c r="G47" s="60">
        <v>2.1</v>
      </c>
      <c r="J47" s="35" t="s">
        <v>40</v>
      </c>
      <c r="K47" s="23"/>
      <c r="L47" s="23"/>
      <c r="M47" s="23"/>
      <c r="N47" s="23"/>
      <c r="V47" s="46">
        <f t="shared" si="9"/>
        <v>0</v>
      </c>
      <c r="X47" s="46">
        <f>$V47-U$48</f>
        <v>-18000</v>
      </c>
      <c r="Y47" s="23" t="s">
        <v>6</v>
      </c>
      <c r="Z47" s="27">
        <f>-F22</f>
        <v>-18000</v>
      </c>
    </row>
    <row r="48" spans="1:39">
      <c r="A48" s="57"/>
      <c r="B48" s="62" t="s">
        <v>35</v>
      </c>
      <c r="C48" s="60">
        <v>1.25</v>
      </c>
      <c r="D48" s="60">
        <v>0.7</v>
      </c>
      <c r="E48" s="60">
        <v>1.1000000000000001</v>
      </c>
      <c r="F48" s="60">
        <v>0.8</v>
      </c>
      <c r="G48" s="60">
        <v>1.6</v>
      </c>
      <c r="J48" s="54" t="s">
        <v>13</v>
      </c>
      <c r="K48" s="45">
        <f>SUM(K37:K47)</f>
        <v>0</v>
      </c>
      <c r="L48" s="45">
        <f t="shared" ref="L48" si="10">SUM(L37:L47)</f>
        <v>0</v>
      </c>
      <c r="M48" s="45">
        <f t="shared" ref="M48" si="11">SUM(M37:M47)</f>
        <v>7000</v>
      </c>
      <c r="N48" s="45">
        <f t="shared" ref="N48" si="12">SUM(N37:N47)</f>
        <v>25000</v>
      </c>
      <c r="O48" s="45">
        <f t="shared" ref="O48" si="13">SUM(O37:O47)</f>
        <v>15000</v>
      </c>
      <c r="P48" s="45">
        <f t="shared" ref="P48" si="14">SUM(P37:P47)</f>
        <v>24000</v>
      </c>
      <c r="Q48" s="45">
        <f t="shared" ref="Q48" si="15">SUM(Q37:Q47)</f>
        <v>20000</v>
      </c>
      <c r="R48" s="45">
        <f t="shared" ref="R48" si="16">SUM(R37:R47)</f>
        <v>15000</v>
      </c>
      <c r="S48" s="45">
        <f t="shared" ref="S48" si="17">SUM(S37:S47)</f>
        <v>22000</v>
      </c>
      <c r="T48" s="45">
        <f t="shared" ref="T48" si="18">SUM(T37:T47)</f>
        <v>12000</v>
      </c>
      <c r="U48" s="45">
        <f t="shared" ref="U48" si="19">SUM(U37:U47)</f>
        <v>18000</v>
      </c>
    </row>
    <row r="49" spans="1:27">
      <c r="A49" s="57" t="s">
        <v>45</v>
      </c>
      <c r="B49" s="57" t="s">
        <v>37</v>
      </c>
      <c r="C49" s="60">
        <v>1</v>
      </c>
      <c r="D49" s="60">
        <v>0.5</v>
      </c>
      <c r="E49" s="60">
        <v>0.5</v>
      </c>
      <c r="F49" s="60">
        <v>1</v>
      </c>
      <c r="G49" s="60">
        <v>0.5</v>
      </c>
      <c r="M49" s="23" t="s">
        <v>78</v>
      </c>
      <c r="N49" s="23" t="s">
        <v>78</v>
      </c>
      <c r="O49" s="23" t="s">
        <v>78</v>
      </c>
      <c r="P49" s="23" t="s">
        <v>78</v>
      </c>
    </row>
    <row r="50" spans="1:27">
      <c r="A50" s="57"/>
      <c r="B50" s="62" t="s">
        <v>36</v>
      </c>
      <c r="C50" s="60">
        <v>1.25</v>
      </c>
      <c r="D50" s="60">
        <v>1</v>
      </c>
      <c r="E50" s="60">
        <v>1</v>
      </c>
      <c r="F50" s="60">
        <v>0.9</v>
      </c>
      <c r="G50" s="60">
        <v>1.5</v>
      </c>
      <c r="M50" s="27">
        <f>B16</f>
        <v>30000</v>
      </c>
      <c r="N50" s="27">
        <f>C16</f>
        <v>25000</v>
      </c>
      <c r="O50" s="27">
        <f>D16</f>
        <v>15000</v>
      </c>
      <c r="P50" s="27">
        <f>E16</f>
        <v>24000</v>
      </c>
    </row>
    <row r="51" spans="1:27">
      <c r="A51" s="57"/>
      <c r="B51" s="57" t="s">
        <v>35</v>
      </c>
      <c r="C51" s="60">
        <v>1.1000000000000001</v>
      </c>
      <c r="D51" s="60">
        <v>1.1000000000000001</v>
      </c>
      <c r="E51" s="60">
        <v>0.9</v>
      </c>
      <c r="F51" s="60">
        <v>1.4</v>
      </c>
      <c r="G51" s="60">
        <v>1.75</v>
      </c>
    </row>
    <row r="52" spans="1:27">
      <c r="A52" s="57" t="s">
        <v>39</v>
      </c>
      <c r="B52" s="57" t="s">
        <v>37</v>
      </c>
      <c r="C52" s="60">
        <v>1</v>
      </c>
      <c r="D52" s="60">
        <v>1.5</v>
      </c>
      <c r="E52" s="60">
        <v>2</v>
      </c>
      <c r="F52" s="60">
        <v>2</v>
      </c>
      <c r="G52" s="60">
        <v>0.5</v>
      </c>
      <c r="J52" s="73" t="s">
        <v>35</v>
      </c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X52" s="55" t="s">
        <v>76</v>
      </c>
    </row>
    <row r="53" spans="1:27">
      <c r="A53" s="57"/>
      <c r="B53" s="57" t="s">
        <v>36</v>
      </c>
      <c r="C53" s="60">
        <v>0.9</v>
      </c>
      <c r="D53" s="60">
        <v>1.35</v>
      </c>
      <c r="E53" s="60">
        <v>1.45</v>
      </c>
      <c r="F53" s="60">
        <v>1.8</v>
      </c>
      <c r="G53" s="60">
        <v>1</v>
      </c>
      <c r="J53" s="37" t="s">
        <v>72</v>
      </c>
      <c r="K53" s="37" t="s">
        <v>66</v>
      </c>
      <c r="L53" s="37" t="s">
        <v>67</v>
      </c>
      <c r="M53" s="38" t="s">
        <v>51</v>
      </c>
      <c r="N53" s="38" t="s">
        <v>50</v>
      </c>
      <c r="O53" s="38" t="s">
        <v>49</v>
      </c>
      <c r="P53" s="39" t="s">
        <v>48</v>
      </c>
      <c r="Q53" s="39" t="s">
        <v>44</v>
      </c>
      <c r="R53" s="39" t="s">
        <v>43</v>
      </c>
      <c r="S53" s="39" t="s">
        <v>42</v>
      </c>
      <c r="T53" s="39" t="s">
        <v>41</v>
      </c>
      <c r="U53" s="39" t="s">
        <v>40</v>
      </c>
      <c r="X53" s="53">
        <f>SUMPRODUCT(K54:U59,K62:U67)</f>
        <v>205150</v>
      </c>
    </row>
    <row r="54" spans="1:27">
      <c r="A54" s="57"/>
      <c r="B54" s="57" t="s">
        <v>35</v>
      </c>
      <c r="C54" s="60">
        <v>1.25</v>
      </c>
      <c r="D54" s="60">
        <v>1.2</v>
      </c>
      <c r="E54" s="60">
        <v>1.75</v>
      </c>
      <c r="F54" s="60">
        <v>1.7</v>
      </c>
      <c r="G54" s="60">
        <v>0.85</v>
      </c>
      <c r="J54" s="37" t="s">
        <v>66</v>
      </c>
      <c r="K54" s="40"/>
      <c r="L54" s="40"/>
      <c r="M54" s="44">
        <f>C30</f>
        <v>0.75</v>
      </c>
      <c r="N54" s="44">
        <f>D30</f>
        <v>1.25</v>
      </c>
      <c r="O54" s="44">
        <f>E30</f>
        <v>1</v>
      </c>
      <c r="P54" s="44">
        <f>F30</f>
        <v>0.8</v>
      </c>
      <c r="Q54" s="48">
        <f>C39</f>
        <v>2.9</v>
      </c>
      <c r="R54" s="48">
        <f>D39</f>
        <v>3</v>
      </c>
      <c r="S54" s="48">
        <f>E39</f>
        <v>2.25</v>
      </c>
      <c r="T54" s="48">
        <f>F39</f>
        <v>2.8</v>
      </c>
      <c r="U54" s="48">
        <f>G39</f>
        <v>2.35</v>
      </c>
    </row>
    <row r="55" spans="1:27">
      <c r="A55" s="57" t="s">
        <v>38</v>
      </c>
      <c r="B55" s="57" t="s">
        <v>37</v>
      </c>
      <c r="C55" s="60">
        <v>2.5</v>
      </c>
      <c r="D55" s="60">
        <v>1.5</v>
      </c>
      <c r="E55" s="60">
        <v>0.6</v>
      </c>
      <c r="F55" s="60">
        <v>1.5</v>
      </c>
      <c r="G55" s="60">
        <v>0.5</v>
      </c>
      <c r="J55" s="37" t="s">
        <v>67</v>
      </c>
      <c r="K55" s="40"/>
      <c r="L55" s="40"/>
      <c r="M55" s="44">
        <f>C34</f>
        <v>1.4</v>
      </c>
      <c r="N55" s="44">
        <f>D34</f>
        <v>0.9</v>
      </c>
      <c r="O55" s="44">
        <f>E34</f>
        <v>0.95</v>
      </c>
      <c r="P55" s="44">
        <f>F34</f>
        <v>1.1000000000000001</v>
      </c>
      <c r="Q55" s="50">
        <f>C43</f>
        <v>2.4500000000000002</v>
      </c>
      <c r="R55" s="50">
        <f>D43</f>
        <v>2.75</v>
      </c>
      <c r="S55" s="50">
        <f>E43</f>
        <v>2.35</v>
      </c>
      <c r="T55" s="50">
        <f>F43</f>
        <v>2.85</v>
      </c>
      <c r="U55" s="50">
        <f>G43</f>
        <v>2.4500000000000002</v>
      </c>
    </row>
    <row r="56" spans="1:27">
      <c r="A56" s="57"/>
      <c r="B56" s="57" t="s">
        <v>36</v>
      </c>
      <c r="C56" s="60">
        <v>1.75</v>
      </c>
      <c r="D56" s="60">
        <v>1.3</v>
      </c>
      <c r="E56" s="60">
        <v>0.7</v>
      </c>
      <c r="F56" s="60">
        <v>1.25</v>
      </c>
      <c r="G56" s="60">
        <v>1.1000000000000001</v>
      </c>
      <c r="J56" s="38" t="s">
        <v>51</v>
      </c>
      <c r="K56" s="40"/>
      <c r="L56" s="40"/>
      <c r="M56" s="40"/>
      <c r="N56" s="40"/>
      <c r="O56" s="40"/>
      <c r="P56" s="41"/>
      <c r="Q56" s="48">
        <f>C48</f>
        <v>1.25</v>
      </c>
      <c r="R56" s="48">
        <f>D48</f>
        <v>0.7</v>
      </c>
      <c r="S56" s="48">
        <f>E48</f>
        <v>1.1000000000000001</v>
      </c>
      <c r="T56" s="48">
        <f>F48</f>
        <v>0.8</v>
      </c>
      <c r="U56" s="48">
        <f>G48</f>
        <v>1.6</v>
      </c>
    </row>
    <row r="57" spans="1:27">
      <c r="A57" s="57"/>
      <c r="B57" s="57" t="s">
        <v>35</v>
      </c>
      <c r="C57" s="60">
        <v>1.5</v>
      </c>
      <c r="D57" s="60">
        <v>1.1000000000000001</v>
      </c>
      <c r="E57" s="60">
        <v>1.5</v>
      </c>
      <c r="F57" s="60">
        <v>1.1000000000000001</v>
      </c>
      <c r="G57" s="60">
        <v>0.9</v>
      </c>
      <c r="J57" s="38" t="s">
        <v>50</v>
      </c>
      <c r="K57" s="40"/>
      <c r="L57" s="40"/>
      <c r="M57" s="40"/>
      <c r="N57" s="40"/>
      <c r="O57" s="40"/>
      <c r="P57" s="41"/>
      <c r="Q57" s="48">
        <f>C51</f>
        <v>1.1000000000000001</v>
      </c>
      <c r="R57" s="48">
        <f>D51</f>
        <v>1.1000000000000001</v>
      </c>
      <c r="S57" s="48">
        <f>E51</f>
        <v>0.9</v>
      </c>
      <c r="T57" s="48">
        <f>F51</f>
        <v>1.4</v>
      </c>
      <c r="U57" s="48">
        <f>G51</f>
        <v>1.75</v>
      </c>
    </row>
    <row r="58" spans="1:27">
      <c r="J58" s="38" t="s">
        <v>49</v>
      </c>
      <c r="K58" s="40"/>
      <c r="L58" s="40"/>
      <c r="M58" s="40"/>
      <c r="N58" s="40"/>
      <c r="O58" s="40"/>
      <c r="P58" s="41"/>
      <c r="Q58" s="48">
        <f>C54</f>
        <v>1.25</v>
      </c>
      <c r="R58" s="48">
        <f>D54</f>
        <v>1.2</v>
      </c>
      <c r="S58" s="48">
        <f>E54</f>
        <v>1.75</v>
      </c>
      <c r="T58" s="48">
        <f>F54</f>
        <v>1.7</v>
      </c>
      <c r="U58" s="48">
        <f>G54</f>
        <v>0.85</v>
      </c>
      <c r="AA58" s="22"/>
    </row>
    <row r="59" spans="1:27">
      <c r="J59" s="39" t="s">
        <v>48</v>
      </c>
      <c r="K59" s="41"/>
      <c r="L59" s="41"/>
      <c r="M59" s="41"/>
      <c r="N59" s="41"/>
      <c r="O59" s="41"/>
      <c r="P59" s="41"/>
      <c r="Q59" s="48">
        <f>C57</f>
        <v>1.5</v>
      </c>
      <c r="R59" s="48">
        <f>D57</f>
        <v>1.1000000000000001</v>
      </c>
      <c r="S59" s="48">
        <f>E57</f>
        <v>1.5</v>
      </c>
      <c r="T59" s="48">
        <f>F57</f>
        <v>1.1000000000000001</v>
      </c>
      <c r="U59" s="48">
        <f>G57</f>
        <v>0.9</v>
      </c>
      <c r="AA59" s="22"/>
    </row>
    <row r="60" spans="1:27">
      <c r="J60" s="39"/>
      <c r="K60" s="42"/>
      <c r="L60" s="42"/>
      <c r="M60" s="42"/>
      <c r="N60" s="42"/>
      <c r="O60" s="41"/>
      <c r="P60" s="41"/>
      <c r="Q60" s="41"/>
      <c r="R60" s="41"/>
      <c r="S60" s="41"/>
      <c r="T60" s="41"/>
      <c r="U60" s="41"/>
    </row>
    <row r="61" spans="1:27">
      <c r="J61" s="37" t="s">
        <v>73</v>
      </c>
      <c r="K61" s="37" t="s">
        <v>66</v>
      </c>
      <c r="L61" s="37" t="s">
        <v>67</v>
      </c>
      <c r="M61" s="38" t="s">
        <v>51</v>
      </c>
      <c r="N61" s="38" t="s">
        <v>50</v>
      </c>
      <c r="O61" s="38" t="s">
        <v>49</v>
      </c>
      <c r="P61" s="39" t="s">
        <v>48</v>
      </c>
      <c r="Q61" s="39" t="s">
        <v>44</v>
      </c>
      <c r="R61" s="39" t="s">
        <v>43</v>
      </c>
      <c r="S61" s="39" t="s">
        <v>42</v>
      </c>
      <c r="T61" s="39" t="s">
        <v>41</v>
      </c>
      <c r="U61" s="39" t="s">
        <v>40</v>
      </c>
      <c r="V61" s="54" t="s">
        <v>12</v>
      </c>
      <c r="X61" s="54" t="s">
        <v>77</v>
      </c>
    </row>
    <row r="62" spans="1:27">
      <c r="J62" s="37" t="s">
        <v>66</v>
      </c>
      <c r="K62" s="40"/>
      <c r="L62" s="40"/>
      <c r="M62" s="51">
        <v>20000</v>
      </c>
      <c r="N62" s="51">
        <v>0</v>
      </c>
      <c r="O62" s="51">
        <v>0</v>
      </c>
      <c r="P62" s="52">
        <v>20000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46">
        <f>SUM(K62:U62)</f>
        <v>40000</v>
      </c>
      <c r="X62" s="46">
        <f>$V62-K$73</f>
        <v>40000</v>
      </c>
      <c r="Y62" s="23" t="s">
        <v>78</v>
      </c>
      <c r="Z62" s="22">
        <f>C7</f>
        <v>80000</v>
      </c>
    </row>
    <row r="63" spans="1:27">
      <c r="J63" s="37" t="s">
        <v>67</v>
      </c>
      <c r="K63" s="40"/>
      <c r="L63" s="40"/>
      <c r="M63" s="51">
        <v>0</v>
      </c>
      <c r="N63" s="51">
        <v>20000</v>
      </c>
      <c r="O63" s="51">
        <v>25000</v>
      </c>
      <c r="P63" s="52">
        <v>0</v>
      </c>
      <c r="Q63" s="52">
        <v>23000</v>
      </c>
      <c r="R63" s="52">
        <v>0</v>
      </c>
      <c r="S63" s="52">
        <v>0</v>
      </c>
      <c r="T63" s="52">
        <v>0</v>
      </c>
      <c r="U63" s="52">
        <v>0</v>
      </c>
      <c r="V63" s="46">
        <f t="shared" ref="V63:V72" si="20">SUM(K63:U63)</f>
        <v>68000</v>
      </c>
      <c r="X63" s="46">
        <f>$V63-L$73</f>
        <v>68000</v>
      </c>
      <c r="Y63" s="23" t="s">
        <v>78</v>
      </c>
      <c r="Z63" s="22">
        <f>C11</f>
        <v>90000</v>
      </c>
    </row>
    <row r="64" spans="1:27">
      <c r="J64" s="38" t="s">
        <v>51</v>
      </c>
      <c r="K64" s="40"/>
      <c r="L64" s="40"/>
      <c r="M64" s="5"/>
      <c r="N64" s="5"/>
      <c r="O64" s="5"/>
      <c r="Q64" s="52">
        <v>0</v>
      </c>
      <c r="R64" s="52">
        <v>20000</v>
      </c>
      <c r="S64" s="52">
        <v>0</v>
      </c>
      <c r="T64" s="52">
        <v>0</v>
      </c>
      <c r="U64" s="52">
        <v>0</v>
      </c>
      <c r="V64" s="46">
        <f t="shared" si="20"/>
        <v>20000</v>
      </c>
      <c r="X64" s="46">
        <f>$V64-M$73</f>
        <v>0</v>
      </c>
      <c r="Y64" s="23" t="s">
        <v>6</v>
      </c>
      <c r="Z64" s="23">
        <v>0</v>
      </c>
      <c r="AA64" s="27"/>
    </row>
    <row r="65" spans="10:27">
      <c r="J65" s="38" t="s">
        <v>50</v>
      </c>
      <c r="K65" s="40"/>
      <c r="L65" s="40"/>
      <c r="M65" s="5"/>
      <c r="N65" s="5"/>
      <c r="O65" s="5"/>
      <c r="Q65" s="52">
        <v>2000</v>
      </c>
      <c r="R65" s="52">
        <v>2000</v>
      </c>
      <c r="S65" s="52">
        <v>16000</v>
      </c>
      <c r="T65" s="52">
        <v>0</v>
      </c>
      <c r="U65" s="52">
        <v>0</v>
      </c>
      <c r="V65" s="46">
        <f t="shared" si="20"/>
        <v>20000</v>
      </c>
      <c r="X65" s="46">
        <f>$V65-N73</f>
        <v>0</v>
      </c>
      <c r="Y65" s="23" t="s">
        <v>6</v>
      </c>
      <c r="Z65" s="23">
        <v>0</v>
      </c>
      <c r="AA65" s="27"/>
    </row>
    <row r="66" spans="10:27">
      <c r="J66" s="38" t="s">
        <v>49</v>
      </c>
      <c r="K66" s="40"/>
      <c r="L66" s="40"/>
      <c r="M66" s="5"/>
      <c r="N66" s="5"/>
      <c r="O66" s="5"/>
      <c r="Q66" s="52">
        <v>0</v>
      </c>
      <c r="R66" s="52">
        <v>0</v>
      </c>
      <c r="S66" s="52">
        <v>0</v>
      </c>
      <c r="T66" s="52">
        <v>0</v>
      </c>
      <c r="U66" s="52">
        <v>25000</v>
      </c>
      <c r="V66" s="46">
        <f t="shared" si="20"/>
        <v>25000</v>
      </c>
      <c r="X66" s="46">
        <f>$V66-O$73</f>
        <v>0</v>
      </c>
      <c r="Y66" s="23" t="s">
        <v>6</v>
      </c>
      <c r="Z66" s="23">
        <v>0</v>
      </c>
      <c r="AA66" s="27"/>
    </row>
    <row r="67" spans="10:27">
      <c r="J67" s="39" t="s">
        <v>48</v>
      </c>
      <c r="K67" s="41"/>
      <c r="L67" s="41"/>
      <c r="Q67" s="52">
        <v>0</v>
      </c>
      <c r="R67" s="52">
        <v>0</v>
      </c>
      <c r="S67" s="52">
        <v>0</v>
      </c>
      <c r="T67" s="52">
        <v>20000</v>
      </c>
      <c r="U67" s="52">
        <v>0</v>
      </c>
      <c r="V67" s="46">
        <f t="shared" si="20"/>
        <v>20000</v>
      </c>
      <c r="X67" s="46">
        <f>$V67-P$73</f>
        <v>0</v>
      </c>
      <c r="Y67" s="23" t="s">
        <v>6</v>
      </c>
      <c r="Z67" s="23">
        <v>0</v>
      </c>
      <c r="AA67" s="27"/>
    </row>
    <row r="68" spans="10:27">
      <c r="J68" s="39" t="s">
        <v>44</v>
      </c>
      <c r="K68" s="42"/>
      <c r="L68" s="42"/>
      <c r="M68" s="42"/>
      <c r="N68" s="42"/>
      <c r="O68" s="41"/>
      <c r="P68" s="41"/>
      <c r="Q68" s="41"/>
      <c r="R68" s="41"/>
      <c r="S68" s="41"/>
      <c r="T68" s="41"/>
      <c r="U68" s="41"/>
      <c r="V68" s="46">
        <f t="shared" si="20"/>
        <v>0</v>
      </c>
      <c r="X68" s="46">
        <f>$V68-Q$73</f>
        <v>-25000</v>
      </c>
      <c r="Y68" s="23" t="s">
        <v>6</v>
      </c>
      <c r="Z68" s="27">
        <f>-B23</f>
        <v>-25000</v>
      </c>
      <c r="AA68" s="27"/>
    </row>
    <row r="69" spans="10:27">
      <c r="J69" s="39" t="s">
        <v>43</v>
      </c>
      <c r="K69" s="42"/>
      <c r="L69" s="42"/>
      <c r="M69" s="42"/>
      <c r="N69" s="42"/>
      <c r="O69" s="41"/>
      <c r="P69" s="41"/>
      <c r="Q69" s="41"/>
      <c r="R69" s="41"/>
      <c r="S69" s="41"/>
      <c r="T69" s="41"/>
      <c r="U69" s="41"/>
      <c r="V69" s="46">
        <f t="shared" si="20"/>
        <v>0</v>
      </c>
      <c r="X69" s="46">
        <f>$V69-R73</f>
        <v>-22000</v>
      </c>
      <c r="Y69" s="23" t="s">
        <v>6</v>
      </c>
      <c r="Z69" s="27">
        <f>-C23</f>
        <v>-22000</v>
      </c>
    </row>
    <row r="70" spans="10:27">
      <c r="J70" s="39" t="s">
        <v>42</v>
      </c>
      <c r="K70" s="42"/>
      <c r="L70" s="42"/>
      <c r="M70" s="42"/>
      <c r="N70" s="42"/>
      <c r="O70" s="41"/>
      <c r="P70" s="41"/>
      <c r="Q70" s="41"/>
      <c r="R70" s="41"/>
      <c r="S70" s="41"/>
      <c r="T70" s="41"/>
      <c r="U70" s="41"/>
      <c r="V70" s="46">
        <f>SUM(K70:U70)</f>
        <v>0</v>
      </c>
      <c r="X70" s="46">
        <f>$V70-S73</f>
        <v>-16000</v>
      </c>
      <c r="Y70" s="23" t="s">
        <v>6</v>
      </c>
      <c r="Z70" s="27">
        <f>-D23</f>
        <v>-16000</v>
      </c>
    </row>
    <row r="71" spans="10:27">
      <c r="J71" s="39" t="s">
        <v>41</v>
      </c>
      <c r="K71" s="42"/>
      <c r="L71" s="42"/>
      <c r="M71" s="42"/>
      <c r="N71" s="42"/>
      <c r="O71" s="41"/>
      <c r="P71" s="41"/>
      <c r="Q71" s="41"/>
      <c r="R71" s="41"/>
      <c r="S71" s="41"/>
      <c r="T71" s="41"/>
      <c r="U71" s="41"/>
      <c r="V71" s="46">
        <f t="shared" si="20"/>
        <v>0</v>
      </c>
      <c r="X71" s="46">
        <f>$V71-T73</f>
        <v>-20000</v>
      </c>
      <c r="Y71" s="23" t="s">
        <v>6</v>
      </c>
      <c r="Z71" s="27">
        <f>-E23</f>
        <v>-20000</v>
      </c>
    </row>
    <row r="72" spans="10:27">
      <c r="J72" s="39" t="s">
        <v>40</v>
      </c>
      <c r="K72" s="42"/>
      <c r="L72" s="42"/>
      <c r="M72" s="42"/>
      <c r="N72" s="42"/>
      <c r="O72" s="41"/>
      <c r="P72" s="41"/>
      <c r="Q72" s="41"/>
      <c r="R72" s="41"/>
      <c r="S72" s="41"/>
      <c r="T72" s="41"/>
      <c r="U72" s="41"/>
      <c r="V72" s="46">
        <f t="shared" si="20"/>
        <v>0</v>
      </c>
      <c r="X72" s="46">
        <f>$V72-U73</f>
        <v>-25000</v>
      </c>
      <c r="Y72" s="23" t="s">
        <v>6</v>
      </c>
      <c r="Z72" s="27">
        <f>-F23</f>
        <v>-25000</v>
      </c>
    </row>
    <row r="73" spans="10:27">
      <c r="J73" s="54" t="s">
        <v>13</v>
      </c>
      <c r="K73" s="45">
        <f>SUM(K62:K72)</f>
        <v>0</v>
      </c>
      <c r="L73" s="45">
        <f t="shared" ref="L73" si="21">SUM(L62:L72)</f>
        <v>0</v>
      </c>
      <c r="M73" s="45">
        <f t="shared" ref="M73" si="22">SUM(M62:M72)</f>
        <v>20000</v>
      </c>
      <c r="N73" s="45">
        <f t="shared" ref="N73" si="23">SUM(N62:N72)</f>
        <v>20000</v>
      </c>
      <c r="O73" s="45">
        <f t="shared" ref="O73" si="24">SUM(O62:O72)</f>
        <v>25000</v>
      </c>
      <c r="P73" s="45">
        <f t="shared" ref="P73" si="25">SUM(P62:P72)</f>
        <v>20000</v>
      </c>
      <c r="Q73" s="45">
        <f t="shared" ref="Q73" si="26">SUM(Q62:Q72)</f>
        <v>25000</v>
      </c>
      <c r="R73" s="45">
        <f t="shared" ref="R73" si="27">SUM(R62:R72)</f>
        <v>22000</v>
      </c>
      <c r="S73" s="45">
        <f t="shared" ref="S73" si="28">SUM(S62:S72)</f>
        <v>16000</v>
      </c>
      <c r="T73" s="45">
        <f t="shared" ref="T73" si="29">SUM(T62:T72)</f>
        <v>20000</v>
      </c>
      <c r="U73" s="45">
        <f t="shared" ref="U73" si="30">SUM(U62:U72)</f>
        <v>25000</v>
      </c>
    </row>
    <row r="74" spans="10:27">
      <c r="M74" s="23" t="s">
        <v>78</v>
      </c>
      <c r="N74" s="23" t="s">
        <v>78</v>
      </c>
      <c r="O74" s="23" t="s">
        <v>78</v>
      </c>
      <c r="P74" s="23" t="s">
        <v>78</v>
      </c>
    </row>
    <row r="75" spans="10:27">
      <c r="M75" s="27">
        <f>B17</f>
        <v>20000</v>
      </c>
      <c r="N75" s="27">
        <f>C17</f>
        <v>20000</v>
      </c>
      <c r="O75" s="27">
        <f>D17</f>
        <v>25000</v>
      </c>
      <c r="P75" s="27">
        <f>E17</f>
        <v>20000</v>
      </c>
    </row>
  </sheetData>
  <mergeCells count="3">
    <mergeCell ref="J52:U52"/>
    <mergeCell ref="J2:U2"/>
    <mergeCell ref="J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2B8E-73CC-A04D-BA11-0D65CAD222DF}">
  <dimension ref="A2:P13"/>
  <sheetViews>
    <sheetView zoomScale="156" zoomScaleNormal="156" workbookViewId="0">
      <selection activeCell="K9" sqref="K9"/>
    </sheetView>
  </sheetViews>
  <sheetFormatPr baseColWidth="10" defaultRowHeight="13"/>
  <cols>
    <col min="1" max="1" width="8.83203125" bestFit="1" customWidth="1"/>
    <col min="2" max="6" width="4.6640625" bestFit="1" customWidth="1"/>
    <col min="7" max="7" width="4.83203125" bestFit="1" customWidth="1"/>
    <col min="8" max="8" width="13.5" bestFit="1" customWidth="1"/>
    <col min="9" max="9" width="11.33203125" bestFit="1" customWidth="1"/>
    <col min="10" max="10" width="10.1640625" bestFit="1" customWidth="1"/>
    <col min="11" max="11" width="13.5" bestFit="1" customWidth="1"/>
    <col min="12" max="12" width="10.83203125" style="36"/>
    <col min="13" max="13" width="8.6640625" style="36" customWidth="1"/>
    <col min="14" max="14" width="14" bestFit="1" customWidth="1"/>
  </cols>
  <sheetData>
    <row r="2" spans="1:16">
      <c r="A2" s="37" t="s">
        <v>79</v>
      </c>
      <c r="B2" s="37" t="s">
        <v>9</v>
      </c>
      <c r="C2" s="37" t="s">
        <v>11</v>
      </c>
      <c r="D2" s="37" t="s">
        <v>80</v>
      </c>
      <c r="E2" s="37" t="s">
        <v>81</v>
      </c>
      <c r="F2" s="37" t="s">
        <v>82</v>
      </c>
      <c r="H2" s="37" t="s">
        <v>83</v>
      </c>
      <c r="I2" s="37" t="s">
        <v>85</v>
      </c>
      <c r="J2" s="37" t="s">
        <v>1</v>
      </c>
    </row>
    <row r="3" spans="1:16">
      <c r="A3" s="37" t="s">
        <v>44</v>
      </c>
      <c r="B3" s="36">
        <v>100</v>
      </c>
      <c r="C3" s="36">
        <v>150</v>
      </c>
      <c r="D3" s="36">
        <v>200</v>
      </c>
      <c r="E3" s="36">
        <v>140</v>
      </c>
      <c r="F3" s="36">
        <v>35</v>
      </c>
      <c r="H3" s="67">
        <v>25</v>
      </c>
      <c r="I3" s="36">
        <f>SUMPRODUCT(B3:F5,L8:P10)</f>
        <v>3700</v>
      </c>
      <c r="J3" s="69">
        <f>SUM(H3*I3)</f>
        <v>92500</v>
      </c>
    </row>
    <row r="4" spans="1:16">
      <c r="A4" s="37" t="s">
        <v>43</v>
      </c>
      <c r="B4" s="36">
        <v>50</v>
      </c>
      <c r="C4" s="36">
        <v>70</v>
      </c>
      <c r="D4" s="36">
        <v>60</v>
      </c>
      <c r="E4" s="36">
        <v>65</v>
      </c>
      <c r="F4" s="36">
        <v>80</v>
      </c>
      <c r="H4" s="68" t="s">
        <v>91</v>
      </c>
    </row>
    <row r="5" spans="1:16">
      <c r="A5" s="37" t="s">
        <v>42</v>
      </c>
      <c r="B5" s="36">
        <v>40</v>
      </c>
      <c r="C5" s="36">
        <v>90</v>
      </c>
      <c r="D5" s="36">
        <v>100</v>
      </c>
      <c r="E5" s="36">
        <v>150</v>
      </c>
      <c r="F5" s="36">
        <v>130</v>
      </c>
      <c r="H5" s="36">
        <v>18</v>
      </c>
    </row>
    <row r="7" spans="1:16">
      <c r="A7" s="37" t="s">
        <v>84</v>
      </c>
      <c r="B7" s="37" t="s">
        <v>9</v>
      </c>
      <c r="C7" s="37" t="s">
        <v>11</v>
      </c>
      <c r="D7" s="37" t="s">
        <v>80</v>
      </c>
      <c r="E7" s="37" t="s">
        <v>81</v>
      </c>
      <c r="F7" s="37" t="s">
        <v>82</v>
      </c>
      <c r="G7" s="37" t="s">
        <v>86</v>
      </c>
      <c r="I7" s="37" t="s">
        <v>88</v>
      </c>
      <c r="K7" s="37" t="s">
        <v>90</v>
      </c>
      <c r="L7" s="37" t="s">
        <v>9</v>
      </c>
      <c r="M7" s="37" t="s">
        <v>11</v>
      </c>
      <c r="N7" s="37" t="s">
        <v>80</v>
      </c>
      <c r="O7" s="37" t="s">
        <v>81</v>
      </c>
      <c r="P7" s="37" t="s">
        <v>82</v>
      </c>
    </row>
    <row r="8" spans="1:16">
      <c r="A8" s="37" t="s">
        <v>44</v>
      </c>
      <c r="B8" s="66">
        <v>100</v>
      </c>
      <c r="C8" s="66">
        <v>0</v>
      </c>
      <c r="D8" s="66">
        <v>0</v>
      </c>
      <c r="E8" s="66">
        <v>160</v>
      </c>
      <c r="F8" s="66">
        <v>140</v>
      </c>
      <c r="G8" s="36">
        <f>SUM(B8:F8)</f>
        <v>400</v>
      </c>
      <c r="H8" s="40" t="s">
        <v>6</v>
      </c>
      <c r="I8" s="36">
        <v>400</v>
      </c>
      <c r="K8" s="37" t="s">
        <v>44</v>
      </c>
      <c r="L8" s="36">
        <f>ROUNDUP((B8/$H$5),0)</f>
        <v>6</v>
      </c>
      <c r="M8" s="36">
        <f t="shared" ref="M8:P10" si="0">ROUNDUP((C8/$H$5),0)</f>
        <v>0</v>
      </c>
      <c r="N8" s="36">
        <f t="shared" si="0"/>
        <v>0</v>
      </c>
      <c r="O8" s="36">
        <f t="shared" si="0"/>
        <v>9</v>
      </c>
      <c r="P8" s="36">
        <f t="shared" si="0"/>
        <v>8</v>
      </c>
    </row>
    <row r="9" spans="1:16">
      <c r="A9" s="37" t="s">
        <v>43</v>
      </c>
      <c r="B9" s="66">
        <v>0</v>
      </c>
      <c r="C9" s="66">
        <v>50</v>
      </c>
      <c r="D9" s="66">
        <v>150</v>
      </c>
      <c r="E9" s="66">
        <v>0</v>
      </c>
      <c r="F9" s="66">
        <v>0</v>
      </c>
      <c r="G9" s="36">
        <f t="shared" ref="G9:G10" si="1">SUM(B9:F9)</f>
        <v>200</v>
      </c>
      <c r="H9" s="40" t="s">
        <v>6</v>
      </c>
      <c r="I9" s="36">
        <v>200</v>
      </c>
      <c r="K9" s="37" t="s">
        <v>43</v>
      </c>
      <c r="L9" s="36">
        <f t="shared" ref="L9:L10" si="2">ROUNDUP((B9/$H$5),0)</f>
        <v>0</v>
      </c>
      <c r="M9" s="36">
        <f t="shared" si="0"/>
        <v>3</v>
      </c>
      <c r="N9" s="36">
        <f t="shared" si="0"/>
        <v>9</v>
      </c>
      <c r="O9" s="36">
        <f t="shared" si="0"/>
        <v>0</v>
      </c>
      <c r="P9" s="36">
        <f t="shared" si="0"/>
        <v>0</v>
      </c>
    </row>
    <row r="10" spans="1:16">
      <c r="A10" s="37" t="s">
        <v>42</v>
      </c>
      <c r="B10" s="66">
        <v>0</v>
      </c>
      <c r="C10" s="66">
        <v>150</v>
      </c>
      <c r="D10" s="66">
        <v>0</v>
      </c>
      <c r="E10" s="66">
        <v>0</v>
      </c>
      <c r="F10" s="66">
        <v>0</v>
      </c>
      <c r="G10" s="36">
        <f t="shared" si="1"/>
        <v>150</v>
      </c>
      <c r="H10" s="40" t="s">
        <v>6</v>
      </c>
      <c r="I10" s="36">
        <v>150</v>
      </c>
      <c r="K10" s="37" t="s">
        <v>42</v>
      </c>
      <c r="L10" s="36">
        <f t="shared" si="2"/>
        <v>0</v>
      </c>
      <c r="M10" s="36">
        <f t="shared" si="0"/>
        <v>9</v>
      </c>
      <c r="N10" s="36">
        <f t="shared" si="0"/>
        <v>0</v>
      </c>
      <c r="O10" s="36">
        <f t="shared" si="0"/>
        <v>0</v>
      </c>
      <c r="P10" s="36">
        <f t="shared" si="0"/>
        <v>0</v>
      </c>
    </row>
    <row r="11" spans="1:16">
      <c r="A11" s="37" t="s">
        <v>87</v>
      </c>
      <c r="B11" s="36">
        <f>SUM(B8:B10)</f>
        <v>100</v>
      </c>
      <c r="C11" s="36">
        <f t="shared" ref="C11:F11" si="3">SUM(C8:C10)</f>
        <v>200</v>
      </c>
      <c r="D11" s="36">
        <f t="shared" si="3"/>
        <v>150</v>
      </c>
      <c r="E11" s="36">
        <f t="shared" si="3"/>
        <v>160</v>
      </c>
      <c r="F11" s="36">
        <f t="shared" si="3"/>
        <v>140</v>
      </c>
    </row>
    <row r="12" spans="1:16">
      <c r="B12" s="40" t="s">
        <v>6</v>
      </c>
      <c r="C12" s="40" t="s">
        <v>6</v>
      </c>
      <c r="D12" s="40" t="s">
        <v>6</v>
      </c>
      <c r="E12" s="40" t="s">
        <v>6</v>
      </c>
      <c r="F12" s="40" t="s">
        <v>6</v>
      </c>
    </row>
    <row r="13" spans="1:16">
      <c r="A13" s="37" t="s">
        <v>89</v>
      </c>
      <c r="B13" s="36">
        <v>100</v>
      </c>
      <c r="C13" s="36">
        <v>200</v>
      </c>
      <c r="D13" s="36">
        <v>150</v>
      </c>
      <c r="E13" s="36">
        <v>160</v>
      </c>
      <c r="F13" s="36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MinimumCostFlow</vt:lpstr>
      <vt:lpstr>MinimumCostFlow2</vt:lpstr>
      <vt:lpstr>MinimumCostFlow2 (2)</vt:lpstr>
      <vt:lpstr>MaximumFlow</vt:lpstr>
      <vt:lpstr>MaximumFlow2</vt:lpstr>
      <vt:lpstr>Aqueduct</vt:lpstr>
      <vt:lpstr>Aqueduct (2)</vt:lpstr>
      <vt:lpstr>SuperDistribution</vt:lpstr>
      <vt:lpstr>Cars OG</vt:lpstr>
      <vt:lpstr>Cars 2</vt:lpstr>
      <vt:lpstr>SuperDistribution!Data_SuperDistribution</vt:lpstr>
      <vt:lpstr>SuperDistribution!Data_SuperDistribution_1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Landa-Silva</dc:creator>
  <cp:lastModifiedBy>Benjamin Charlton</cp:lastModifiedBy>
  <cp:lastPrinted>2009-10-26T11:53:10Z</cp:lastPrinted>
  <dcterms:created xsi:type="dcterms:W3CDTF">2007-10-21T20:35:33Z</dcterms:created>
  <dcterms:modified xsi:type="dcterms:W3CDTF">2018-11-05T13:58:35Z</dcterms:modified>
</cp:coreProperties>
</file>